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c\Documents\My Articles\Articles Written by RAP\White paper\Client Selection\"/>
    </mc:Choice>
  </mc:AlternateContent>
  <bookViews>
    <workbookView xWindow="0" yWindow="0" windowWidth="23175" windowHeight="114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" i="1" l="1"/>
  <c r="V6" i="1"/>
  <c r="R6" i="1"/>
  <c r="H6" i="1" l="1"/>
  <c r="B6" i="1"/>
  <c r="C6" i="1" l="1"/>
  <c r="E6" i="1" s="1"/>
  <c r="H7" i="1"/>
  <c r="I7" i="1" s="1"/>
  <c r="K6" i="1"/>
  <c r="I6" i="1"/>
  <c r="L6" i="1" s="1"/>
  <c r="B7" i="1"/>
  <c r="C7" i="1" s="1"/>
  <c r="D6" i="1"/>
  <c r="D7" i="1" l="1"/>
  <c r="B8" i="1"/>
  <c r="C8" i="1" s="1"/>
  <c r="D8" i="1"/>
  <c r="O7" i="1" s="1"/>
  <c r="K7" i="1"/>
  <c r="H8" i="1"/>
  <c r="K8" i="1" s="1"/>
  <c r="O9" i="1" s="1"/>
  <c r="L7" i="1"/>
  <c r="E7" i="1"/>
  <c r="E8" i="1"/>
  <c r="O8" i="1" l="1"/>
  <c r="O10" i="1" s="1"/>
  <c r="B9" i="1"/>
  <c r="B10" i="1" s="1"/>
  <c r="D10" i="1" s="1"/>
  <c r="H9" i="1"/>
  <c r="I9" i="1" s="1"/>
  <c r="R8" i="1"/>
  <c r="R7" i="1"/>
  <c r="I8" i="1"/>
  <c r="L8" i="1" s="1"/>
  <c r="R9" i="1" s="1"/>
  <c r="C10" i="1" l="1"/>
  <c r="H10" i="1"/>
  <c r="K10" i="1" s="1"/>
  <c r="C9" i="1"/>
  <c r="E9" i="1" s="1"/>
  <c r="B11" i="1"/>
  <c r="D11" i="1" s="1"/>
  <c r="D9" i="1"/>
  <c r="K9" i="1"/>
  <c r="R10" i="1"/>
  <c r="L9" i="1"/>
  <c r="I10" i="1" l="1"/>
  <c r="L10" i="1" s="1"/>
  <c r="C11" i="1"/>
  <c r="E11" i="1" s="1"/>
  <c r="B12" i="1"/>
  <c r="D12" i="1" s="1"/>
  <c r="H11" i="1"/>
  <c r="K11" i="1" s="1"/>
  <c r="E10" i="1"/>
  <c r="C12" i="1" l="1"/>
  <c r="E12" i="1" s="1"/>
  <c r="B13" i="1"/>
  <c r="B14" i="1" s="1"/>
  <c r="D14" i="1" s="1"/>
  <c r="I11" i="1"/>
  <c r="L11" i="1" s="1"/>
  <c r="H12" i="1"/>
  <c r="K12" i="1" s="1"/>
  <c r="D13" i="1" l="1"/>
  <c r="C13" i="1"/>
  <c r="E13" i="1" s="1"/>
  <c r="I12" i="1"/>
  <c r="L12" i="1" s="1"/>
  <c r="H13" i="1"/>
  <c r="K13" i="1" s="1"/>
  <c r="B15" i="1"/>
  <c r="C29" i="1" s="1"/>
  <c r="U8" i="1" s="1"/>
  <c r="C14" i="1"/>
  <c r="I13" i="1" l="1"/>
  <c r="L13" i="1" s="1"/>
  <c r="H14" i="1"/>
  <c r="K14" i="1" s="1"/>
  <c r="D15" i="1"/>
  <c r="P8" i="1" s="1"/>
  <c r="E14" i="1"/>
  <c r="B16" i="1"/>
  <c r="C15" i="1"/>
  <c r="I14" i="1" l="1"/>
  <c r="L14" i="1" s="1"/>
  <c r="H15" i="1"/>
  <c r="D29" i="1" s="1"/>
  <c r="U9" i="1" s="1"/>
  <c r="U10" i="1" s="1"/>
  <c r="D16" i="1"/>
  <c r="E15" i="1"/>
  <c r="S8" i="1" s="1"/>
  <c r="B17" i="1"/>
  <c r="D17" i="1" s="1"/>
  <c r="C16" i="1"/>
  <c r="E16" i="1" s="1"/>
  <c r="I15" i="1" l="1"/>
  <c r="L15" i="1" s="1"/>
  <c r="S9" i="1" s="1"/>
  <c r="S10" i="1" s="1"/>
  <c r="H16" i="1"/>
  <c r="K16" i="1" s="1"/>
  <c r="K15" i="1"/>
  <c r="P9" i="1" s="1"/>
  <c r="P10" i="1" s="1"/>
  <c r="I16" i="1"/>
  <c r="B18" i="1"/>
  <c r="D18" i="1" s="1"/>
  <c r="C17" i="1"/>
  <c r="E17" i="1" s="1"/>
  <c r="L16" i="1" l="1"/>
  <c r="H17" i="1"/>
  <c r="K17" i="1" s="1"/>
  <c r="B19" i="1"/>
  <c r="D19" i="1" s="1"/>
  <c r="C18" i="1"/>
  <c r="E18" i="1" s="1"/>
  <c r="I17" i="1" l="1"/>
  <c r="L17" i="1" s="1"/>
  <c r="H18" i="1"/>
  <c r="K18" i="1" s="1"/>
  <c r="B20" i="1"/>
  <c r="D20" i="1" s="1"/>
  <c r="C19" i="1"/>
  <c r="E19" i="1" s="1"/>
  <c r="I18" i="1" l="1"/>
  <c r="L18" i="1" s="1"/>
  <c r="H19" i="1"/>
  <c r="K19" i="1" s="1"/>
  <c r="B21" i="1"/>
  <c r="D21" i="1" s="1"/>
  <c r="C20" i="1"/>
  <c r="E20" i="1" s="1"/>
  <c r="I19" i="1" l="1"/>
  <c r="L19" i="1" s="1"/>
  <c r="H20" i="1"/>
  <c r="K20" i="1" s="1"/>
  <c r="H21" i="1"/>
  <c r="K21" i="1" s="1"/>
  <c r="I20" i="1"/>
  <c r="B22" i="1"/>
  <c r="D22" i="1" s="1"/>
  <c r="C21" i="1"/>
  <c r="E21" i="1" s="1"/>
  <c r="L20" i="1" l="1"/>
  <c r="H22" i="1"/>
  <c r="K22" i="1" s="1"/>
  <c r="I21" i="1"/>
  <c r="L21" i="1" s="1"/>
  <c r="B23" i="1"/>
  <c r="D23" i="1" s="1"/>
  <c r="C22" i="1"/>
  <c r="E22" i="1" s="1"/>
  <c r="H23" i="1" l="1"/>
  <c r="K23" i="1" s="1"/>
  <c r="I22" i="1"/>
  <c r="L22" i="1" s="1"/>
  <c r="B24" i="1"/>
  <c r="D24" i="1" s="1"/>
  <c r="C23" i="1"/>
  <c r="E23" i="1" s="1"/>
  <c r="H24" i="1" l="1"/>
  <c r="K24" i="1" s="1"/>
  <c r="I23" i="1"/>
  <c r="L23" i="1" s="1"/>
  <c r="B25" i="1"/>
  <c r="C24" i="1"/>
  <c r="E24" i="1" s="1"/>
  <c r="C30" i="1" l="1"/>
  <c r="V8" i="1" s="1"/>
  <c r="D25" i="1"/>
  <c r="Q8" i="1" s="1"/>
  <c r="H25" i="1"/>
  <c r="D30" i="1" s="1"/>
  <c r="V9" i="1" s="1"/>
  <c r="I24" i="1"/>
  <c r="L24" i="1" s="1"/>
  <c r="C25" i="1"/>
  <c r="E25" i="1" s="1"/>
  <c r="T8" i="1" s="1"/>
  <c r="W8" i="1" l="1"/>
  <c r="K25" i="1"/>
  <c r="Q9" i="1" s="1"/>
  <c r="Q10" i="1" s="1"/>
  <c r="V10" i="1"/>
  <c r="I25" i="1"/>
  <c r="L25" i="1" l="1"/>
  <c r="T9" i="1" s="1"/>
  <c r="T10" i="1" l="1"/>
  <c r="W9" i="1"/>
  <c r="W10" i="1" s="1"/>
</calcChain>
</file>

<file path=xl/sharedStrings.xml><?xml version="1.0" encoding="utf-8"?>
<sst xmlns="http://schemas.openxmlformats.org/spreadsheetml/2006/main" count="36" uniqueCount="28">
  <si>
    <t>Revenue</t>
  </si>
  <si>
    <t>Net Profit</t>
  </si>
  <si>
    <t>PV of Revenue</t>
  </si>
  <si>
    <t>PV of NP</t>
  </si>
  <si>
    <t>Summary Table</t>
  </si>
  <si>
    <t>PV of Revenue Stream</t>
  </si>
  <si>
    <t>PV of Profit Stream</t>
  </si>
  <si>
    <t>10 years</t>
  </si>
  <si>
    <t>20 years</t>
  </si>
  <si>
    <t>Bill</t>
  </si>
  <si>
    <t>Mary</t>
  </si>
  <si>
    <t>Ben</t>
  </si>
  <si>
    <t>3 Years</t>
  </si>
  <si>
    <t>Client Quality Premium</t>
  </si>
  <si>
    <t>Year 10</t>
  </si>
  <si>
    <t>Year 20</t>
  </si>
  <si>
    <t>Bad Fit</t>
  </si>
  <si>
    <t>Good Fit</t>
  </si>
  <si>
    <t>PV of Firm Value Impact</t>
  </si>
  <si>
    <t>Combined Value</t>
  </si>
  <si>
    <t>20 Years</t>
  </si>
  <si>
    <t>Starting Fee</t>
  </si>
  <si>
    <t>Discount rate</t>
  </si>
  <si>
    <t>Fee growth rate</t>
  </si>
  <si>
    <t>Net profit margin</t>
  </si>
  <si>
    <t>Lifetime Value Calculation</t>
  </si>
  <si>
    <t>In:</t>
  </si>
  <si>
    <t>Present Value of Annual Fee (Goodwill Proxy)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</si>
</sst>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8" fontId="0" fillId="0" borderId="0" xfId="0" applyNumberFormat="1"/>
    <xf numFmtId="165" fontId="0" fillId="0" borderId="0" xfId="1" applyNumberFormat="1" applyFont="1"/>
    <xf numFmtId="165" fontId="0" fillId="0" borderId="0" xfId="0" applyNumberFormat="1"/>
    <xf numFmtId="44" fontId="0" fillId="0" borderId="0" xfId="1" applyNumberFormat="1" applyFont="1"/>
    <xf numFmtId="4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right"/>
    </xf>
    <xf numFmtId="165" fontId="2" fillId="0" borderId="0" xfId="1" applyNumberFormat="1" applyFont="1"/>
    <xf numFmtId="37" fontId="2" fillId="0" borderId="0" xfId="1" applyNumberFormat="1" applyFont="1" applyAlignment="1">
      <alignment horizontal="left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37" fontId="0" fillId="0" borderId="0" xfId="0" applyNumberFormat="1"/>
    <xf numFmtId="37" fontId="0" fillId="0" borderId="0" xfId="1" applyNumberFormat="1" applyFont="1"/>
    <xf numFmtId="37" fontId="0" fillId="0" borderId="1" xfId="1" applyNumberFormat="1" applyFont="1" applyBorder="1"/>
    <xf numFmtId="37" fontId="0" fillId="0" borderId="1" xfId="0" applyNumberFormat="1" applyBorder="1"/>
    <xf numFmtId="37" fontId="3" fillId="0" borderId="0" xfId="0" applyNumberFormat="1" applyFont="1" applyAlignment="1">
      <alignment horizontal="center" vertical="center"/>
    </xf>
    <xf numFmtId="37" fontId="3" fillId="0" borderId="0" xfId="0" quotePrefix="1" applyNumberFormat="1" applyFont="1" applyAlignment="1">
      <alignment horizontal="center" vertical="center"/>
    </xf>
    <xf numFmtId="9" fontId="3" fillId="0" borderId="2" xfId="2" applyNumberFormat="1" applyFont="1" applyBorder="1" applyAlignment="1">
      <alignment horizontal="center" vertical="center"/>
    </xf>
    <xf numFmtId="165" fontId="3" fillId="0" borderId="0" xfId="1" applyNumberFormat="1" applyFont="1" applyAlignment="1">
      <alignment horizontal="center" vertical="center"/>
    </xf>
    <xf numFmtId="165" fontId="5" fillId="0" borderId="2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 horizontal="center" vertical="center"/>
    </xf>
    <xf numFmtId="165" fontId="2" fillId="0" borderId="0" xfId="0" applyNumberFormat="1" applyFont="1" applyAlignment="1">
      <alignment horizontal="center"/>
    </xf>
    <xf numFmtId="37" fontId="0" fillId="0" borderId="0" xfId="0" applyNumberFormat="1" applyAlignment="1">
      <alignment horizontal="center" vertical="center"/>
    </xf>
    <xf numFmtId="165" fontId="3" fillId="0" borderId="3" xfId="1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165" fontId="0" fillId="0" borderId="1" xfId="1" applyNumberFormat="1" applyFont="1" applyBorder="1"/>
    <xf numFmtId="0" fontId="0" fillId="0" borderId="1" xfId="0" applyBorder="1"/>
    <xf numFmtId="165" fontId="0" fillId="0" borderId="3" xfId="1" applyNumberFormat="1" applyFont="1" applyBorder="1"/>
    <xf numFmtId="0" fontId="0" fillId="0" borderId="3" xfId="0" applyBorder="1"/>
    <xf numFmtId="165" fontId="2" fillId="0" borderId="3" xfId="1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2" fillId="0" borderId="0" xfId="0" applyFont="1" applyBorder="1"/>
    <xf numFmtId="0" fontId="6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164" fontId="2" fillId="0" borderId="4" xfId="2" applyNumberFormat="1" applyFont="1" applyBorder="1" applyAlignment="1">
      <alignment horizontal="center" vertical="center"/>
    </xf>
    <xf numFmtId="0" fontId="0" fillId="0" borderId="4" xfId="0" applyBorder="1"/>
    <xf numFmtId="37" fontId="2" fillId="0" borderId="4" xfId="1" applyNumberFormat="1" applyFont="1" applyBorder="1" applyAlignment="1">
      <alignment horizontal="center" vertical="center"/>
    </xf>
    <xf numFmtId="10" fontId="2" fillId="0" borderId="4" xfId="2" applyNumberFormat="1" applyFont="1" applyBorder="1" applyAlignment="1">
      <alignment horizontal="center" vertical="center"/>
    </xf>
    <xf numFmtId="9" fontId="2" fillId="0" borderId="4" xfId="2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7" fontId="2" fillId="0" borderId="5" xfId="1" applyNumberFormat="1" applyFont="1" applyBorder="1" applyAlignment="1">
      <alignment horizontal="right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Lifetime Value: Present Value of Gross Revenue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"Ben - Bad Fit"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9"/>
              <c:layout>
                <c:manualLayout>
                  <c:x val="-1.388888888888899E-2"/>
                  <c:y val="-4.166666666666666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839-4E41-8EAA-8DDCF6CE919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Sheet1!$D$6:$D$15</c:f>
              <c:numCache>
                <c:formatCode>#,##0_);\(#,##0\)</c:formatCode>
                <c:ptCount val="10"/>
                <c:pt idx="0">
                  <c:v>4830.9178743961356</c:v>
                </c:pt>
                <c:pt idx="1">
                  <c:v>9731.8490513197521</c:v>
                </c:pt>
                <c:pt idx="2">
                  <c:v>14703.808216314725</c:v>
                </c:pt>
                <c:pt idx="3">
                  <c:v>19747.824760512522</c:v>
                </c:pt>
                <c:pt idx="4">
                  <c:v>24864.942993756667</c:v>
                </c:pt>
                <c:pt idx="5">
                  <c:v>30056.222360815947</c:v>
                </c:pt>
                <c:pt idx="6">
                  <c:v>35322.737660731153</c:v>
                </c:pt>
                <c:pt idx="7">
                  <c:v>40665.579269340786</c:v>
                </c:pt>
                <c:pt idx="8">
                  <c:v>46085.853365031719</c:v>
                </c:pt>
                <c:pt idx="9">
                  <c:v>51584.682157761657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839-4E41-8EAA-8DDCF6CE9198}"/>
            </c:ext>
          </c:extLst>
        </c:ser>
        <c:ser>
          <c:idx val="1"/>
          <c:order val="1"/>
          <c:tx>
            <c:v>"Mary - Good Fit"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9"/>
              <c:layout>
                <c:manualLayout>
                  <c:x val="-8.0555555555555561E-2"/>
                  <c:y val="-1.388888888888888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839-4E41-8EAA-8DDCF6CE919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Sheet1!$K$6:$K$15</c:f>
              <c:numCache>
                <c:formatCode>#,##0_);\(#,##0\)</c:formatCode>
                <c:ptCount val="10"/>
                <c:pt idx="0">
                  <c:v>4830.9178743961356</c:v>
                </c:pt>
                <c:pt idx="1">
                  <c:v>10198.604401502953</c:v>
                </c:pt>
                <c:pt idx="2">
                  <c:v>16162.700542732751</c:v>
                </c:pt>
                <c:pt idx="3">
                  <c:v>22789.474032988081</c:v>
                </c:pt>
                <c:pt idx="4">
                  <c:v>30152.555688827339</c:v>
                </c:pt>
                <c:pt idx="5">
                  <c:v>38333.757528648734</c:v>
                </c:pt>
                <c:pt idx="6">
                  <c:v>47423.981795116946</c:v>
                </c:pt>
                <c:pt idx="7">
                  <c:v>57524.230980081629</c:v>
                </c:pt>
                <c:pt idx="8">
                  <c:v>68746.730074486826</c:v>
                </c:pt>
                <c:pt idx="9">
                  <c:v>81216.173512714828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839-4E41-8EAA-8DDCF6CE91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991032"/>
        <c:axId val="205991424"/>
      </c:lineChart>
      <c:catAx>
        <c:axId val="2059910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991424"/>
        <c:crosses val="autoZero"/>
        <c:auto val="1"/>
        <c:lblAlgn val="ctr"/>
        <c:lblOffset val="100"/>
        <c:noMultiLvlLbl val="0"/>
      </c:catAx>
      <c:valAx>
        <c:axId val="205991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991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Lifetime Value: Present Value of Profit Stream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"Ben - Bad Fit"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9"/>
              <c:layout>
                <c:manualLayout>
                  <c:x val="-1.1111111111111112E-2"/>
                  <c:y val="-4.166666666666666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BD8-466F-AA65-7E63F26B0E0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Sheet1!$E$6:$E$15</c:f>
              <c:numCache>
                <c:formatCode>#,##0_);\(#,##0\)</c:formatCode>
                <c:ptCount val="10"/>
                <c:pt idx="0">
                  <c:v>1690.8212560386476</c:v>
                </c:pt>
                <c:pt idx="1">
                  <c:v>3406.1471679619131</c:v>
                </c:pt>
                <c:pt idx="2">
                  <c:v>5146.3328757101535</c:v>
                </c:pt>
                <c:pt idx="3">
                  <c:v>6911.7386661793826</c:v>
                </c:pt>
                <c:pt idx="4">
                  <c:v>8702.7300478148336</c:v>
                </c:pt>
                <c:pt idx="5">
                  <c:v>10519.677826285579</c:v>
                </c:pt>
                <c:pt idx="6">
                  <c:v>12362.958181255903</c:v>
                </c:pt>
                <c:pt idx="7">
                  <c:v>14232.952744269274</c:v>
                </c:pt>
                <c:pt idx="8">
                  <c:v>16130.0486777611</c:v>
                </c:pt>
                <c:pt idx="9">
                  <c:v>18054.63875521658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BD8-466F-AA65-7E63F26B0E0B}"/>
            </c:ext>
          </c:extLst>
        </c:ser>
        <c:ser>
          <c:idx val="1"/>
          <c:order val="1"/>
          <c:tx>
            <c:v>"Mary - Good Fit"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9"/>
              <c:layout>
                <c:manualLayout>
                  <c:x val="-4.7222222222222221E-2"/>
                  <c:y val="-2.314814814814814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BD8-466F-AA65-7E63F26B0E0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Sheet1!$L$6:$L$15</c:f>
              <c:numCache>
                <c:formatCode>#,##0_);\(#,##0\)</c:formatCode>
                <c:ptCount val="10"/>
                <c:pt idx="0">
                  <c:v>1690.8212560386476</c:v>
                </c:pt>
                <c:pt idx="1">
                  <c:v>3569.5115405260335</c:v>
                </c:pt>
                <c:pt idx="2">
                  <c:v>5656.9451899564629</c:v>
                </c:pt>
                <c:pt idx="3">
                  <c:v>7976.3159115458284</c:v>
                </c:pt>
                <c:pt idx="4">
                  <c:v>10553.394491089568</c:v>
                </c:pt>
                <c:pt idx="5">
                  <c:v>13416.815135027055</c:v>
                </c:pt>
                <c:pt idx="6">
                  <c:v>16598.393628290931</c:v>
                </c:pt>
                <c:pt idx="7">
                  <c:v>20133.48084302857</c:v>
                </c:pt>
                <c:pt idx="8">
                  <c:v>24061.355526070394</c:v>
                </c:pt>
                <c:pt idx="9">
                  <c:v>28425.660729450196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BD8-466F-AA65-7E63F26B0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992208"/>
        <c:axId val="205992600"/>
      </c:lineChart>
      <c:catAx>
        <c:axId val="2059922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992600"/>
        <c:crosses val="autoZero"/>
        <c:auto val="1"/>
        <c:lblAlgn val="ctr"/>
        <c:lblOffset val="100"/>
        <c:noMultiLvlLbl val="0"/>
      </c:catAx>
      <c:valAx>
        <c:axId val="205992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992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1361</xdr:colOff>
      <xdr:row>10</xdr:row>
      <xdr:rowOff>170090</xdr:rowOff>
    </xdr:from>
    <xdr:to>
      <xdr:col>20</xdr:col>
      <xdr:colOff>39461</xdr:colOff>
      <xdr:row>25</xdr:row>
      <xdr:rowOff>19051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1361</xdr:colOff>
      <xdr:row>26</xdr:row>
      <xdr:rowOff>123826</xdr:rowOff>
    </xdr:from>
    <xdr:to>
      <xdr:col>20</xdr:col>
      <xdr:colOff>39461</xdr:colOff>
      <xdr:row>41</xdr:row>
      <xdr:rowOff>9526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showGridLines="0" tabSelected="1" zoomScaleNormal="100" workbookViewId="0">
      <selection activeCell="B27" sqref="B27"/>
    </sheetView>
  </sheetViews>
  <sheetFormatPr defaultRowHeight="15" x14ac:dyDescent="0.25"/>
  <cols>
    <col min="1" max="1" width="4.7109375" style="10" customWidth="1"/>
    <col min="2" max="2" width="16" customWidth="1"/>
    <col min="3" max="3" width="11" customWidth="1"/>
    <col min="4" max="5" width="13" customWidth="1"/>
    <col min="6" max="6" width="8.85546875" customWidth="1"/>
    <col min="7" max="7" width="4.28515625" hidden="1" customWidth="1"/>
    <col min="8" max="8" width="12.7109375" customWidth="1"/>
    <col min="9" max="9" width="13.5703125" customWidth="1"/>
    <col min="10" max="10" width="5.140625" customWidth="1"/>
    <col min="11" max="11" width="9.7109375" customWidth="1"/>
    <col min="12" max="12" width="12.7109375" customWidth="1"/>
    <col min="13" max="13" width="12.5703125" bestFit="1" customWidth="1"/>
    <col min="14" max="14" width="12.5703125" customWidth="1"/>
    <col min="15" max="20" width="9.7109375" customWidth="1"/>
    <col min="21" max="22" width="11.7109375" customWidth="1"/>
    <col min="23" max="23" width="11.42578125" customWidth="1"/>
  </cols>
  <sheetData>
    <row r="1" spans="1:23" ht="26.25" customHeight="1" x14ac:dyDescent="0.25">
      <c r="B1" s="35" t="s">
        <v>25</v>
      </c>
      <c r="C1" s="34"/>
      <c r="E1" s="7"/>
      <c r="G1" s="6"/>
      <c r="H1" s="6"/>
      <c r="J1" s="6"/>
    </row>
    <row r="2" spans="1:23" x14ac:dyDescent="0.25">
      <c r="B2" s="38" t="s">
        <v>21</v>
      </c>
      <c r="C2" s="39">
        <v>5000</v>
      </c>
      <c r="D2" s="43" t="s">
        <v>23</v>
      </c>
      <c r="E2" s="36" t="s">
        <v>16</v>
      </c>
      <c r="F2" s="36" t="s">
        <v>17</v>
      </c>
      <c r="G2" s="6"/>
      <c r="H2" s="6"/>
      <c r="I2" s="6"/>
      <c r="J2" s="6"/>
      <c r="K2" s="6"/>
      <c r="O2" s="6"/>
    </row>
    <row r="3" spans="1:23" x14ac:dyDescent="0.25">
      <c r="B3" s="38" t="s">
        <v>22</v>
      </c>
      <c r="C3" s="40">
        <v>3.5000000000000003E-2</v>
      </c>
      <c r="D3" s="43"/>
      <c r="E3" s="37">
        <v>0.05</v>
      </c>
      <c r="F3" s="37">
        <v>0.15</v>
      </c>
      <c r="G3" s="6"/>
      <c r="H3" s="6"/>
      <c r="I3" s="6"/>
      <c r="J3" s="6"/>
      <c r="K3" s="6"/>
      <c r="N3" s="8"/>
      <c r="O3" s="6"/>
    </row>
    <row r="4" spans="1:23" x14ac:dyDescent="0.25">
      <c r="B4" s="38" t="s">
        <v>24</v>
      </c>
      <c r="C4" s="41">
        <v>0.35</v>
      </c>
      <c r="D4" s="9"/>
      <c r="E4" s="6"/>
      <c r="F4" s="6"/>
      <c r="G4" s="6"/>
      <c r="H4" s="6"/>
      <c r="I4" s="6"/>
      <c r="J4" s="6"/>
      <c r="K4" s="6"/>
      <c r="N4" s="8" t="s">
        <v>4</v>
      </c>
      <c r="O4" s="6"/>
    </row>
    <row r="5" spans="1:23" ht="25.5" x14ac:dyDescent="0.25">
      <c r="B5" s="31" t="s">
        <v>0</v>
      </c>
      <c r="C5" s="32" t="s">
        <v>1</v>
      </c>
      <c r="D5" s="32" t="s">
        <v>2</v>
      </c>
      <c r="E5" s="32" t="s">
        <v>3</v>
      </c>
      <c r="F5" s="32"/>
      <c r="G5" s="32"/>
      <c r="H5" s="32" t="s">
        <v>0</v>
      </c>
      <c r="I5" s="32" t="s">
        <v>1</v>
      </c>
      <c r="J5" s="32"/>
      <c r="K5" s="32" t="s">
        <v>2</v>
      </c>
      <c r="L5" s="32" t="s">
        <v>3</v>
      </c>
      <c r="M5" s="1"/>
      <c r="N5" s="25"/>
      <c r="O5" s="42" t="s">
        <v>5</v>
      </c>
      <c r="P5" s="42"/>
      <c r="Q5" s="42"/>
      <c r="R5" s="42" t="s">
        <v>6</v>
      </c>
      <c r="S5" s="42"/>
      <c r="T5" s="42"/>
      <c r="U5" s="42" t="s">
        <v>18</v>
      </c>
      <c r="V5" s="42"/>
      <c r="W5" s="26" t="s">
        <v>19</v>
      </c>
    </row>
    <row r="6" spans="1:23" x14ac:dyDescent="0.25">
      <c r="A6" s="10">
        <v>1</v>
      </c>
      <c r="B6" s="13">
        <f>C2</f>
        <v>5000</v>
      </c>
      <c r="C6" s="12">
        <f t="shared" ref="C6:C25" si="0">B6*$C$4</f>
        <v>1750</v>
      </c>
      <c r="D6" s="12">
        <f>NPV($C$3,$B$6:B6)</f>
        <v>4830.9178743961356</v>
      </c>
      <c r="E6" s="12">
        <f>NPV($C$3,$C$6:C6)</f>
        <v>1690.8212560386476</v>
      </c>
      <c r="F6" s="12"/>
      <c r="G6" s="12">
        <v>1</v>
      </c>
      <c r="H6" s="13">
        <f>C2</f>
        <v>5000</v>
      </c>
      <c r="I6" s="12">
        <f t="shared" ref="I6:I25" si="1">H6*$C$4</f>
        <v>1750</v>
      </c>
      <c r="J6" s="12"/>
      <c r="K6" s="12">
        <f>NPV($C$3,$H$6:H6)</f>
        <v>4830.9178743961356</v>
      </c>
      <c r="L6" s="12">
        <f>NPV($C$3,$I$6:I6)</f>
        <v>1690.8212560386476</v>
      </c>
      <c r="N6" s="2"/>
      <c r="O6" s="11" t="s">
        <v>12</v>
      </c>
      <c r="P6" s="11" t="s">
        <v>7</v>
      </c>
      <c r="Q6" s="11" t="s">
        <v>8</v>
      </c>
      <c r="R6" s="11" t="str">
        <f>O6</f>
        <v>3 Years</v>
      </c>
      <c r="S6" s="11" t="s">
        <v>7</v>
      </c>
      <c r="T6" s="11" t="s">
        <v>8</v>
      </c>
      <c r="U6" s="11" t="str">
        <f>S6</f>
        <v>10 years</v>
      </c>
      <c r="V6" s="11" t="str">
        <f>T6</f>
        <v>20 years</v>
      </c>
      <c r="W6" s="11" t="s">
        <v>20</v>
      </c>
    </row>
    <row r="7" spans="1:23" x14ac:dyDescent="0.25">
      <c r="A7" s="10">
        <v>2</v>
      </c>
      <c r="B7" s="13">
        <f t="shared" ref="B7:B25" si="2">B6*(1+$E$3)</f>
        <v>5250</v>
      </c>
      <c r="C7" s="12">
        <f t="shared" si="0"/>
        <v>1837.4999999999998</v>
      </c>
      <c r="D7" s="12">
        <f>NPV($C$3,$B$6:B7)</f>
        <v>9731.8490513197521</v>
      </c>
      <c r="E7" s="12">
        <f>NPV($C$3,$C$6:C7)</f>
        <v>3406.1471679619131</v>
      </c>
      <c r="F7" s="12"/>
      <c r="G7" s="12">
        <v>2</v>
      </c>
      <c r="H7" s="13">
        <f t="shared" ref="H7:H25" si="3">H6*(1+$F$3)</f>
        <v>5750</v>
      </c>
      <c r="I7" s="12">
        <f t="shared" si="1"/>
        <v>2012.4999999999998</v>
      </c>
      <c r="J7" s="12"/>
      <c r="K7" s="12">
        <f>NPV($C$3,$H$6:H7)</f>
        <v>10198.604401502953</v>
      </c>
      <c r="L7" s="12">
        <f>NPV($C$3,$I$6:I7)</f>
        <v>3569.5115405260335</v>
      </c>
      <c r="N7" s="19" t="s">
        <v>9</v>
      </c>
      <c r="O7" s="16">
        <f>D8</f>
        <v>14703.808216314725</v>
      </c>
      <c r="P7" s="17">
        <v>0</v>
      </c>
      <c r="Q7" s="16"/>
      <c r="R7" s="16">
        <f>E8</f>
        <v>5146.3328757101535</v>
      </c>
      <c r="S7" s="16">
        <v>0</v>
      </c>
      <c r="T7" s="16"/>
      <c r="U7" s="10">
        <v>0</v>
      </c>
      <c r="V7" s="10">
        <v>0</v>
      </c>
      <c r="W7" s="10"/>
    </row>
    <row r="8" spans="1:23" x14ac:dyDescent="0.25">
      <c r="A8" s="10">
        <v>3</v>
      </c>
      <c r="B8" s="13">
        <f t="shared" si="2"/>
        <v>5512.5</v>
      </c>
      <c r="C8" s="12">
        <f t="shared" si="0"/>
        <v>1929.3749999999998</v>
      </c>
      <c r="D8" s="12">
        <f>NPV($C$3,$B$6:B8)</f>
        <v>14703.808216314725</v>
      </c>
      <c r="E8" s="12">
        <f>NPV($C$3,$C$6:C8)</f>
        <v>5146.3328757101535</v>
      </c>
      <c r="F8" s="12"/>
      <c r="G8" s="12">
        <v>3</v>
      </c>
      <c r="H8" s="13">
        <f t="shared" si="3"/>
        <v>6612.4999999999991</v>
      </c>
      <c r="I8" s="12">
        <f t="shared" si="1"/>
        <v>2314.3749999999995</v>
      </c>
      <c r="J8" s="12"/>
      <c r="K8" s="12">
        <f>NPV($C$3,$H$6:H8)</f>
        <v>16162.700542732751</v>
      </c>
      <c r="L8" s="12">
        <f>NPV($C$3,$I$6:I8)</f>
        <v>5656.9451899564629</v>
      </c>
      <c r="N8" s="19" t="s">
        <v>11</v>
      </c>
      <c r="O8" s="16">
        <f>D8</f>
        <v>14703.808216314725</v>
      </c>
      <c r="P8" s="16">
        <f>D15</f>
        <v>51584.682157761657</v>
      </c>
      <c r="Q8" s="16">
        <f>D25</f>
        <v>111152.30261547526</v>
      </c>
      <c r="R8" s="16">
        <f>E8</f>
        <v>5146.3328757101535</v>
      </c>
      <c r="S8" s="16">
        <f>E15</f>
        <v>18054.63875521658</v>
      </c>
      <c r="T8" s="16">
        <f>E25</f>
        <v>38903.305915416335</v>
      </c>
      <c r="U8" s="24">
        <f>C29</f>
        <v>5498.8287927299343</v>
      </c>
      <c r="V8" s="24">
        <f>C30</f>
        <v>6349.7947992687068</v>
      </c>
      <c r="W8" s="24">
        <f>T8+V8</f>
        <v>45253.100714685039</v>
      </c>
    </row>
    <row r="9" spans="1:23" x14ac:dyDescent="0.25">
      <c r="A9" s="10">
        <v>4</v>
      </c>
      <c r="B9" s="13">
        <f t="shared" si="2"/>
        <v>5788.125</v>
      </c>
      <c r="C9" s="12">
        <f t="shared" si="0"/>
        <v>2025.8437499999998</v>
      </c>
      <c r="D9" s="12">
        <f>NPV($C$3,$B$6:B9)</f>
        <v>19747.824760512522</v>
      </c>
      <c r="E9" s="12">
        <f>NPV($C$3,$C$6:C9)</f>
        <v>6911.7386661793826</v>
      </c>
      <c r="F9" s="12"/>
      <c r="G9" s="12">
        <v>4</v>
      </c>
      <c r="H9" s="13">
        <f t="shared" si="3"/>
        <v>7604.3749999999982</v>
      </c>
      <c r="I9" s="12">
        <f t="shared" si="1"/>
        <v>2661.5312499999991</v>
      </c>
      <c r="J9" s="12"/>
      <c r="K9" s="12">
        <f>NPV($C$3,$H$6:H9)</f>
        <v>22789.474032988081</v>
      </c>
      <c r="L9" s="12">
        <f>NPV($C$3,$I$6:I9)</f>
        <v>7976.3159115458284</v>
      </c>
      <c r="N9" s="19" t="s">
        <v>10</v>
      </c>
      <c r="O9" s="16">
        <f>K8</f>
        <v>16162.700542732751</v>
      </c>
      <c r="P9" s="16">
        <f>K15</f>
        <v>81216.173512714828</v>
      </c>
      <c r="Q9" s="16">
        <f>K25</f>
        <v>314141.88434652</v>
      </c>
      <c r="R9" s="16">
        <f>L8</f>
        <v>5656.9451899564629</v>
      </c>
      <c r="S9" s="16">
        <f>L15</f>
        <v>28425.660729450196</v>
      </c>
      <c r="T9" s="16">
        <f>L25</f>
        <v>109949.65952128197</v>
      </c>
      <c r="U9" s="24">
        <f>D29</f>
        <v>12469.443438228005</v>
      </c>
      <c r="V9" s="24">
        <f>D30</f>
        <v>35762.014521608522</v>
      </c>
      <c r="W9" s="24">
        <f>T9+V9</f>
        <v>145711.67404289049</v>
      </c>
    </row>
    <row r="10" spans="1:23" ht="26.25" thickBot="1" x14ac:dyDescent="0.3">
      <c r="A10" s="10">
        <v>5</v>
      </c>
      <c r="B10" s="13">
        <f t="shared" si="2"/>
        <v>6077.53125</v>
      </c>
      <c r="C10" s="12">
        <f t="shared" si="0"/>
        <v>2127.1359374999997</v>
      </c>
      <c r="D10" s="12">
        <f>NPV($C$3,$B$6:B10)</f>
        <v>24864.942993756667</v>
      </c>
      <c r="E10" s="12">
        <f>NPV($C$3,$C$6:C10)</f>
        <v>8702.7300478148336</v>
      </c>
      <c r="F10" s="12"/>
      <c r="G10" s="12">
        <v>5</v>
      </c>
      <c r="H10" s="13">
        <f t="shared" si="3"/>
        <v>8745.0312499999964</v>
      </c>
      <c r="I10" s="12">
        <f t="shared" si="1"/>
        <v>3060.7609374999984</v>
      </c>
      <c r="J10" s="12"/>
      <c r="K10" s="12">
        <f>NPV($C$3,$H$6:H10)</f>
        <v>30152.555688827339</v>
      </c>
      <c r="L10" s="12">
        <f>NPV($C$3,$I$6:I10)</f>
        <v>10553.394491089568</v>
      </c>
      <c r="N10" s="20" t="s">
        <v>13</v>
      </c>
      <c r="O10" s="18">
        <f>O9/O8</f>
        <v>1.099218672125994</v>
      </c>
      <c r="P10" s="18">
        <f t="shared" ref="P10:Q10" si="4">P9/P8</f>
        <v>1.5744242305173279</v>
      </c>
      <c r="Q10" s="18">
        <f t="shared" si="4"/>
        <v>2.8262292094233534</v>
      </c>
      <c r="R10" s="18">
        <f t="shared" ref="R10" si="5">R9/R8</f>
        <v>1.099218672125994</v>
      </c>
      <c r="S10" s="18">
        <f t="shared" ref="S10" si="6">S9/S8</f>
        <v>1.5744242305173282</v>
      </c>
      <c r="T10" s="18">
        <f t="shared" ref="T10" si="7">T9/T8</f>
        <v>2.826229209423353</v>
      </c>
      <c r="U10" s="18">
        <f t="shared" ref="U10" si="8">U9/U8</f>
        <v>2.267654423922782</v>
      </c>
      <c r="V10" s="18">
        <f t="shared" ref="V10:W10" si="9">V9/V8</f>
        <v>5.6319953088448091</v>
      </c>
      <c r="W10" s="18">
        <f t="shared" si="9"/>
        <v>3.2199268501308627</v>
      </c>
    </row>
    <row r="11" spans="1:23" ht="15.75" thickTop="1" x14ac:dyDescent="0.25">
      <c r="A11" s="10">
        <v>6</v>
      </c>
      <c r="B11" s="13">
        <f t="shared" si="2"/>
        <v>6381.4078125000005</v>
      </c>
      <c r="C11" s="12">
        <f t="shared" si="0"/>
        <v>2233.4927343750001</v>
      </c>
      <c r="D11" s="12">
        <f>NPV($C$3,$B$6:B11)</f>
        <v>30056.222360815947</v>
      </c>
      <c r="E11" s="12">
        <f>NPV($C$3,$C$6:C11)</f>
        <v>10519.677826285579</v>
      </c>
      <c r="F11" s="12"/>
      <c r="G11" s="12">
        <v>6</v>
      </c>
      <c r="H11" s="13">
        <f t="shared" si="3"/>
        <v>10056.785937499995</v>
      </c>
      <c r="I11" s="12">
        <f t="shared" si="1"/>
        <v>3519.8750781249983</v>
      </c>
      <c r="J11" s="12"/>
      <c r="K11" s="12">
        <f>NPV($C$3,$H$6:H11)</f>
        <v>38333.757528648734</v>
      </c>
      <c r="L11" s="12">
        <f>NPV($C$3,$I$6:I11)</f>
        <v>13416.815135027055</v>
      </c>
    </row>
    <row r="12" spans="1:23" x14ac:dyDescent="0.25">
      <c r="A12" s="10">
        <v>7</v>
      </c>
      <c r="B12" s="13">
        <f t="shared" si="2"/>
        <v>6700.4782031250006</v>
      </c>
      <c r="C12" s="12">
        <f t="shared" si="0"/>
        <v>2345.1673710937503</v>
      </c>
      <c r="D12" s="12">
        <f>NPV($C$3,$B$6:B12)</f>
        <v>35322.737660731153</v>
      </c>
      <c r="E12" s="12">
        <f>NPV($C$3,$C$6:C12)</f>
        <v>12362.958181255903</v>
      </c>
      <c r="F12" s="12"/>
      <c r="G12" s="12">
        <v>7</v>
      </c>
      <c r="H12" s="13">
        <f t="shared" si="3"/>
        <v>11565.303828124994</v>
      </c>
      <c r="I12" s="12">
        <f t="shared" si="1"/>
        <v>4047.8563398437477</v>
      </c>
      <c r="J12" s="12"/>
      <c r="K12" s="12">
        <f>NPV($C$3,$H$6:H12)</f>
        <v>47423.981795116946</v>
      </c>
      <c r="L12" s="12">
        <f>NPV($C$3,$I$6:I12)</f>
        <v>16598.393628290931</v>
      </c>
    </row>
    <row r="13" spans="1:23" x14ac:dyDescent="0.25">
      <c r="A13" s="10">
        <v>8</v>
      </c>
      <c r="B13" s="13">
        <f t="shared" si="2"/>
        <v>7035.5021132812508</v>
      </c>
      <c r="C13" s="12">
        <f t="shared" si="0"/>
        <v>2462.4257396484377</v>
      </c>
      <c r="D13" s="12">
        <f>NPV($C$3,$B$6:B13)</f>
        <v>40665.579269340786</v>
      </c>
      <c r="E13" s="12">
        <f>NPV($C$3,$C$6:C13)</f>
        <v>14232.952744269274</v>
      </c>
      <c r="F13" s="12"/>
      <c r="G13" s="12">
        <v>8</v>
      </c>
      <c r="H13" s="13">
        <f t="shared" si="3"/>
        <v>13300.099402343742</v>
      </c>
      <c r="I13" s="12">
        <f t="shared" si="1"/>
        <v>4655.0347908203094</v>
      </c>
      <c r="J13" s="12"/>
      <c r="K13" s="12">
        <f>NPV($C$3,$H$6:H13)</f>
        <v>57524.230980081629</v>
      </c>
      <c r="L13" s="12">
        <f>NPV($C$3,$I$6:I13)</f>
        <v>20133.48084302857</v>
      </c>
    </row>
    <row r="14" spans="1:23" x14ac:dyDescent="0.25">
      <c r="A14" s="10">
        <v>9</v>
      </c>
      <c r="B14" s="13">
        <f t="shared" si="2"/>
        <v>7387.2772189453135</v>
      </c>
      <c r="C14" s="12">
        <f t="shared" si="0"/>
        <v>2585.5470266308594</v>
      </c>
      <c r="D14" s="12">
        <f>NPV($C$3,$B$6:B14)</f>
        <v>46085.853365031719</v>
      </c>
      <c r="E14" s="12">
        <f>NPV($C$3,$C$6:C14)</f>
        <v>16130.0486777611</v>
      </c>
      <c r="F14" s="12"/>
      <c r="G14" s="12">
        <v>9</v>
      </c>
      <c r="H14" s="13">
        <f t="shared" si="3"/>
        <v>15295.114312695301</v>
      </c>
      <c r="I14" s="12">
        <f t="shared" si="1"/>
        <v>5353.2900094433553</v>
      </c>
      <c r="J14" s="12"/>
      <c r="K14" s="12">
        <f>NPV($C$3,$H$6:H14)</f>
        <v>68746.730074486826</v>
      </c>
      <c r="L14" s="12">
        <f>NPV($C$3,$I$6:I14)</f>
        <v>24061.355526070394</v>
      </c>
    </row>
    <row r="15" spans="1:23" x14ac:dyDescent="0.25">
      <c r="A15" s="10">
        <v>10</v>
      </c>
      <c r="B15" s="14">
        <f t="shared" si="2"/>
        <v>7756.6410798925799</v>
      </c>
      <c r="C15" s="15">
        <f t="shared" si="0"/>
        <v>2714.8243779624027</v>
      </c>
      <c r="D15" s="15">
        <f>NPV($C$3,$B$6:B15)</f>
        <v>51584.682157761657</v>
      </c>
      <c r="E15" s="15">
        <f>NPV($C$3,$C$6:C15)</f>
        <v>18054.63875521658</v>
      </c>
      <c r="F15" s="15"/>
      <c r="G15" s="15">
        <v>10</v>
      </c>
      <c r="H15" s="14">
        <f t="shared" si="3"/>
        <v>17589.381459599594</v>
      </c>
      <c r="I15" s="15">
        <f t="shared" si="1"/>
        <v>6156.2835108598574</v>
      </c>
      <c r="J15" s="15"/>
      <c r="K15" s="15">
        <f>NPV($C$3,$H$6:H15)</f>
        <v>81216.173512714828</v>
      </c>
      <c r="L15" s="15">
        <f>NPV($C$3,$I$6:I15)</f>
        <v>28425.660729450196</v>
      </c>
    </row>
    <row r="16" spans="1:23" x14ac:dyDescent="0.25">
      <c r="A16" s="10">
        <v>11</v>
      </c>
      <c r="B16" s="13">
        <f t="shared" si="2"/>
        <v>8144.4731338872089</v>
      </c>
      <c r="C16" s="12">
        <f t="shared" si="0"/>
        <v>2850.5655968605229</v>
      </c>
      <c r="D16" s="12">
        <f>NPV($C$3,$B$6:B16)</f>
        <v>57163.204121400719</v>
      </c>
      <c r="E16" s="12">
        <f>NPV($C$3,$C$6:C16)</f>
        <v>20007.12144249025</v>
      </c>
      <c r="F16" s="12"/>
      <c r="G16" s="12">
        <v>11</v>
      </c>
      <c r="H16" s="13">
        <f t="shared" si="3"/>
        <v>20227.788678539531</v>
      </c>
      <c r="I16" s="12">
        <f t="shared" si="1"/>
        <v>7079.7260374888356</v>
      </c>
      <c r="J16" s="12"/>
      <c r="K16" s="12">
        <f>NPV($C$3,$H$6:H16)</f>
        <v>95071.110666301509</v>
      </c>
      <c r="L16" s="12">
        <f>NPV($C$3,$I$6:I16)</f>
        <v>33274.888733205531</v>
      </c>
    </row>
    <row r="17" spans="1:13" x14ac:dyDescent="0.25">
      <c r="A17" s="10">
        <v>12</v>
      </c>
      <c r="B17" s="13">
        <f t="shared" si="2"/>
        <v>8551.6967905815691</v>
      </c>
      <c r="C17" s="12">
        <f t="shared" si="0"/>
        <v>2993.0938767035491</v>
      </c>
      <c r="D17" s="12">
        <f>NPV($C$3,$B$6:B17)</f>
        <v>62822.574229440346</v>
      </c>
      <c r="E17" s="12">
        <f>NPV($C$3,$C$6:C17)</f>
        <v>21987.900980304123</v>
      </c>
      <c r="F17" s="12"/>
      <c r="G17" s="12">
        <v>12</v>
      </c>
      <c r="H17" s="13">
        <f t="shared" si="3"/>
        <v>23261.956980320458</v>
      </c>
      <c r="I17" s="12">
        <f t="shared" si="1"/>
        <v>8141.68494311216</v>
      </c>
      <c r="J17" s="12"/>
      <c r="K17" s="12">
        <f>NPV($C$3,$H$6:H17)</f>
        <v>110465.48528139782</v>
      </c>
      <c r="L17" s="12">
        <f>NPV($C$3,$I$6:I17)</f>
        <v>38662.919848489233</v>
      </c>
    </row>
    <row r="18" spans="1:13" x14ac:dyDescent="0.25">
      <c r="A18" s="10">
        <v>13</v>
      </c>
      <c r="B18" s="13">
        <f t="shared" si="2"/>
        <v>8979.2816301106486</v>
      </c>
      <c r="C18" s="12">
        <f t="shared" si="0"/>
        <v>3142.7485705387267</v>
      </c>
      <c r="D18" s="12">
        <f>NPV($C$3,$B$6:B18)</f>
        <v>68563.964194118234</v>
      </c>
      <c r="E18" s="12">
        <f>NPV($C$3,$C$6:C18)</f>
        <v>23997.387467941386</v>
      </c>
      <c r="F18" s="12"/>
      <c r="G18" s="12">
        <v>13</v>
      </c>
      <c r="H18" s="13">
        <f t="shared" si="3"/>
        <v>26751.250527368524</v>
      </c>
      <c r="I18" s="12">
        <f t="shared" si="1"/>
        <v>9362.937684578983</v>
      </c>
      <c r="J18" s="12"/>
      <c r="K18" s="12">
        <f>NPV($C$3,$H$6:H18)</f>
        <v>127570.34596483815</v>
      </c>
      <c r="L18" s="12">
        <f>NPV($C$3,$I$6:I18)</f>
        <v>44649.621087693347</v>
      </c>
    </row>
    <row r="19" spans="1:13" x14ac:dyDescent="0.25">
      <c r="A19" s="10">
        <v>14</v>
      </c>
      <c r="B19" s="13">
        <f t="shared" si="2"/>
        <v>9428.2457116161822</v>
      </c>
      <c r="C19" s="12">
        <f t="shared" si="0"/>
        <v>3299.8859990656638</v>
      </c>
      <c r="D19" s="12">
        <f>NPV($C$3,$B$6:B19)</f>
        <v>74388.562709008838</v>
      </c>
      <c r="E19" s="12">
        <f>NPV($C$3,$C$6:C19)</f>
        <v>26035.996948153097</v>
      </c>
      <c r="F19" s="12"/>
      <c r="G19" s="12">
        <v>14</v>
      </c>
      <c r="H19" s="13">
        <f t="shared" si="3"/>
        <v>30763.938106473801</v>
      </c>
      <c r="I19" s="12">
        <f t="shared" si="1"/>
        <v>10767.378337265829</v>
      </c>
      <c r="J19" s="12"/>
      <c r="K19" s="12">
        <f>NPV($C$3,$H$6:H19)</f>
        <v>146575.74672421633</v>
      </c>
      <c r="L19" s="12">
        <f>NPV($C$3,$I$6:I19)</f>
        <v>51301.511353475704</v>
      </c>
    </row>
    <row r="20" spans="1:13" x14ac:dyDescent="0.25">
      <c r="A20" s="10">
        <v>15</v>
      </c>
      <c r="B20" s="13">
        <f t="shared" si="2"/>
        <v>9899.6579971969913</v>
      </c>
      <c r="C20" s="12">
        <f t="shared" si="0"/>
        <v>3464.880299018947</v>
      </c>
      <c r="D20" s="12">
        <f>NPV($C$3,$B$6:B20)</f>
        <v>80297.575695129752</v>
      </c>
      <c r="E20" s="12">
        <f>NPV($C$3,$C$6:C20)</f>
        <v>28104.151493295416</v>
      </c>
      <c r="F20" s="12"/>
      <c r="G20" s="12">
        <v>15</v>
      </c>
      <c r="H20" s="13">
        <f t="shared" si="3"/>
        <v>35378.528822444867</v>
      </c>
      <c r="I20" s="12">
        <f t="shared" si="1"/>
        <v>12382.485087855703</v>
      </c>
      <c r="J20" s="12"/>
      <c r="K20" s="12">
        <f>NPV($C$3,$H$6:H20)</f>
        <v>167692.85867908093</v>
      </c>
      <c r="L20" s="12">
        <f>NPV($C$3,$I$6:I20)</f>
        <v>58692.500537678316</v>
      </c>
    </row>
    <row r="21" spans="1:13" x14ac:dyDescent="0.25">
      <c r="A21" s="10">
        <v>16</v>
      </c>
      <c r="B21" s="13">
        <f t="shared" si="2"/>
        <v>10394.640897056841</v>
      </c>
      <c r="C21" s="12">
        <f t="shared" si="0"/>
        <v>3638.124313969894</v>
      </c>
      <c r="D21" s="12">
        <f>NPV($C$3,$B$6:B21)</f>
        <v>86292.226550614738</v>
      </c>
      <c r="E21" s="12">
        <f>NPV($C$3,$C$6:C21)</f>
        <v>30202.27929271516</v>
      </c>
      <c r="F21" s="12"/>
      <c r="G21" s="12">
        <v>16</v>
      </c>
      <c r="H21" s="13">
        <f t="shared" si="3"/>
        <v>40685.308145811592</v>
      </c>
      <c r="I21" s="12">
        <f t="shared" si="1"/>
        <v>14239.857851034056</v>
      </c>
      <c r="J21" s="12"/>
      <c r="K21" s="12">
        <f>NPV($C$3,$H$6:H21)</f>
        <v>191156.31640670827</v>
      </c>
      <c r="L21" s="12">
        <f>NPV($C$3,$I$6:I21)</f>
        <v>66904.710742347888</v>
      </c>
    </row>
    <row r="22" spans="1:13" x14ac:dyDescent="0.25">
      <c r="A22" s="10">
        <v>17</v>
      </c>
      <c r="B22" s="13">
        <f t="shared" si="2"/>
        <v>10914.372941909684</v>
      </c>
      <c r="C22" s="12">
        <f t="shared" si="0"/>
        <v>3820.0305296683891</v>
      </c>
      <c r="D22" s="12">
        <f>NPV($C$3,$B$6:B22)</f>
        <v>92373.756404005297</v>
      </c>
      <c r="E22" s="12">
        <f>NPV($C$3,$C$6:C22)</f>
        <v>32330.814741401853</v>
      </c>
      <c r="F22" s="12"/>
      <c r="G22" s="12">
        <v>17</v>
      </c>
      <c r="H22" s="13">
        <f t="shared" si="3"/>
        <v>46788.104367683329</v>
      </c>
      <c r="I22" s="12">
        <f t="shared" si="1"/>
        <v>16375.836528689164</v>
      </c>
      <c r="J22" s="12"/>
      <c r="K22" s="12">
        <f>NPV($C$3,$H$6:H22)</f>
        <v>217226.8249929609</v>
      </c>
      <c r="L22" s="12">
        <f>NPV($C$3,$I$6:I22)</f>
        <v>76029.388747536301</v>
      </c>
    </row>
    <row r="23" spans="1:13" x14ac:dyDescent="0.25">
      <c r="A23" s="10">
        <v>18</v>
      </c>
      <c r="B23" s="13">
        <f t="shared" si="2"/>
        <v>11460.091589005167</v>
      </c>
      <c r="C23" s="12">
        <f t="shared" si="0"/>
        <v>4011.0320561518083</v>
      </c>
      <c r="D23" s="12">
        <f>NPV($C$3,$B$6:B23)</f>
        <v>98543.424371213114</v>
      </c>
      <c r="E23" s="12">
        <f>NPV($C$3,$C$6:C23)</f>
        <v>34490.198529924586</v>
      </c>
      <c r="F23" s="12"/>
      <c r="G23" s="12">
        <v>18</v>
      </c>
      <c r="H23" s="13">
        <f t="shared" si="3"/>
        <v>53806.320022835826</v>
      </c>
      <c r="I23" s="12">
        <f t="shared" si="1"/>
        <v>18832.212007992537</v>
      </c>
      <c r="J23" s="12"/>
      <c r="K23" s="12">
        <f>NPV($C$3,$H$6:H23)</f>
        <v>246194.0567554638</v>
      </c>
      <c r="L23" s="12">
        <f>NPV($C$3,$I$6:I23)</f>
        <v>86167.91986441231</v>
      </c>
    </row>
    <row r="24" spans="1:13" x14ac:dyDescent="0.25">
      <c r="A24" s="10">
        <v>19</v>
      </c>
      <c r="B24" s="13">
        <f t="shared" si="2"/>
        <v>12033.096168455426</v>
      </c>
      <c r="C24" s="12">
        <f t="shared" si="0"/>
        <v>4211.5836589593991</v>
      </c>
      <c r="D24" s="12">
        <f>NPV($C$3,$B$6:B24)</f>
        <v>104802.50781620655</v>
      </c>
      <c r="E24" s="12">
        <f>NPV($C$3,$C$6:C24)</f>
        <v>36680.877735672293</v>
      </c>
      <c r="F24" s="12"/>
      <c r="G24" s="12">
        <v>19</v>
      </c>
      <c r="H24" s="13">
        <f t="shared" si="3"/>
        <v>61877.268026261198</v>
      </c>
      <c r="I24" s="12">
        <f t="shared" si="1"/>
        <v>21657.043809191418</v>
      </c>
      <c r="J24" s="12"/>
      <c r="K24" s="12">
        <f>NPV($C$3,$H$6:H24)</f>
        <v>278379.86982491147</v>
      </c>
      <c r="L24" s="12">
        <f>NPV($C$3,$I$6:I24)</f>
        <v>97432.954438718982</v>
      </c>
    </row>
    <row r="25" spans="1:13" x14ac:dyDescent="0.25">
      <c r="A25" s="10">
        <v>20</v>
      </c>
      <c r="B25" s="13">
        <f t="shared" si="2"/>
        <v>12634.750976878198</v>
      </c>
      <c r="C25" s="12">
        <f t="shared" si="0"/>
        <v>4422.1628419073695</v>
      </c>
      <c r="D25" s="12">
        <f>NPV($C$3,$B$6:B25)</f>
        <v>111152.30261547526</v>
      </c>
      <c r="E25" s="12">
        <f>NPV($C$3,$C$6:C25)</f>
        <v>38903.305915416335</v>
      </c>
      <c r="F25" s="12"/>
      <c r="G25" s="12">
        <v>20</v>
      </c>
      <c r="H25" s="13">
        <f t="shared" si="3"/>
        <v>71158.858230200378</v>
      </c>
      <c r="I25" s="12">
        <f t="shared" si="1"/>
        <v>24905.600380570129</v>
      </c>
      <c r="J25" s="12"/>
      <c r="K25" s="12">
        <f>NPV($C$3,$H$6:H25)</f>
        <v>314141.88434652</v>
      </c>
      <c r="L25" s="12">
        <f>NPV($C$3,$I$6:I25)</f>
        <v>109949.65952128197</v>
      </c>
    </row>
    <row r="26" spans="1:13" x14ac:dyDescent="0.25">
      <c r="B26" s="2"/>
      <c r="M26" s="5"/>
    </row>
    <row r="27" spans="1:13" x14ac:dyDescent="0.25">
      <c r="B27" s="29" t="s">
        <v>27</v>
      </c>
      <c r="C27" s="30"/>
      <c r="D27" s="30"/>
      <c r="E27" s="30"/>
      <c r="H27" s="4"/>
      <c r="I27" s="5"/>
      <c r="J27" s="5"/>
      <c r="M27" s="5"/>
    </row>
    <row r="28" spans="1:13" x14ac:dyDescent="0.25">
      <c r="B28" s="6" t="s">
        <v>26</v>
      </c>
      <c r="C28" s="21" t="s">
        <v>16</v>
      </c>
      <c r="D28" s="23" t="s">
        <v>17</v>
      </c>
      <c r="K28" s="3"/>
    </row>
    <row r="29" spans="1:13" x14ac:dyDescent="0.25">
      <c r="B29" s="2" t="s">
        <v>14</v>
      </c>
      <c r="C29" s="22">
        <f>B15/(1+C3)^$A$15</f>
        <v>5498.8287927299343</v>
      </c>
      <c r="D29" s="22">
        <f>H15/(1+$C$3)^$A$15</f>
        <v>12469.443438228005</v>
      </c>
      <c r="I29" s="3"/>
    </row>
    <row r="30" spans="1:13" x14ac:dyDescent="0.25">
      <c r="B30" s="27" t="s">
        <v>15</v>
      </c>
      <c r="C30" s="33">
        <f>B25/(1+$C$3)^$A$25</f>
        <v>6349.7947992687068</v>
      </c>
      <c r="D30" s="33">
        <f>H25/(1+$C$3)^$A$25</f>
        <v>35762.014521608522</v>
      </c>
      <c r="E30" s="28"/>
    </row>
  </sheetData>
  <mergeCells count="4">
    <mergeCell ref="O5:Q5"/>
    <mergeCell ref="R5:T5"/>
    <mergeCell ref="U5:V5"/>
    <mergeCell ref="D2:D3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</dc:creator>
  <cp:lastModifiedBy>RAP</cp:lastModifiedBy>
  <dcterms:created xsi:type="dcterms:W3CDTF">2013-07-08T17:51:47Z</dcterms:created>
  <dcterms:modified xsi:type="dcterms:W3CDTF">2015-12-31T16:11:51Z</dcterms:modified>
</cp:coreProperties>
</file>