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\Documents\00.00_My Software Development\Savings Plan\"/>
    </mc:Choice>
  </mc:AlternateContent>
  <bookViews>
    <workbookView xWindow="0" yWindow="0" windowWidth="26340" windowHeight="9660"/>
  </bookViews>
  <sheets>
    <sheet name="Sheet1" sheetId="1" r:id="rId1"/>
  </sheets>
  <definedNames>
    <definedName name="_xlnm.Print_Area" localSheetId="0">Sheet1!$B$1:$I$59</definedName>
    <definedName name="_xlnm.Print_Titles" localSheetId="0">Sheet1!$11:$12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I9" i="1"/>
  <c r="H9" i="1"/>
  <c r="D12" i="1"/>
  <c r="B13" i="1"/>
  <c r="C12" i="1"/>
  <c r="B14" i="1" l="1"/>
  <c r="K15" i="1"/>
  <c r="K16" i="1" s="1"/>
  <c r="K17" i="1" s="1"/>
  <c r="K18" i="1" s="1"/>
  <c r="K14" i="1"/>
  <c r="L13" i="1"/>
  <c r="M13" i="1" s="1"/>
  <c r="T13" i="1" s="1"/>
  <c r="O13" i="1" l="1"/>
  <c r="P13" i="1" s="1"/>
  <c r="Q13" i="1" s="1"/>
  <c r="R13" i="1" s="1"/>
  <c r="S13" i="1" s="1"/>
  <c r="D14" i="1" s="1"/>
  <c r="B15" i="1"/>
  <c r="I2" i="1"/>
  <c r="H2" i="1"/>
  <c r="F11" i="1" s="1"/>
  <c r="F13" i="1"/>
  <c r="B16" i="1" l="1"/>
  <c r="G13" i="1"/>
  <c r="L14" i="1"/>
  <c r="B17" i="1" l="1"/>
  <c r="H13" i="1"/>
  <c r="I13" i="1" s="1"/>
  <c r="L15" i="1"/>
  <c r="M14" i="1"/>
  <c r="T14" i="1" l="1"/>
  <c r="O14" i="1"/>
  <c r="P14" i="1" s="1"/>
  <c r="Q14" i="1" s="1"/>
  <c r="R14" i="1" s="1"/>
  <c r="S14" i="1" s="1"/>
  <c r="D15" i="1" s="1"/>
  <c r="C14" i="1"/>
  <c r="B18" i="1"/>
  <c r="F14" i="1"/>
  <c r="G14" i="1" s="1"/>
  <c r="H14" i="1" s="1"/>
  <c r="L16" i="1"/>
  <c r="M15" i="1"/>
  <c r="T15" i="1" l="1"/>
  <c r="O15" i="1"/>
  <c r="P15" i="1" s="1"/>
  <c r="Q15" i="1" s="1"/>
  <c r="R15" i="1" s="1"/>
  <c r="S15" i="1" s="1"/>
  <c r="D16" i="1" s="1"/>
  <c r="B19" i="1"/>
  <c r="L17" i="1"/>
  <c r="M16" i="1"/>
  <c r="I14" i="1"/>
  <c r="T16" i="1" l="1"/>
  <c r="O16" i="1"/>
  <c r="P16" i="1" s="1"/>
  <c r="Q16" i="1" s="1"/>
  <c r="R16" i="1" s="1"/>
  <c r="S16" i="1" s="1"/>
  <c r="D17" i="1" s="1"/>
  <c r="K19" i="1"/>
  <c r="F15" i="1"/>
  <c r="G15" i="1" s="1"/>
  <c r="C15" i="1"/>
  <c r="B20" i="1"/>
  <c r="M17" i="1"/>
  <c r="T17" i="1" l="1"/>
  <c r="O17" i="1"/>
  <c r="P17" i="1" s="1"/>
  <c r="Q17" i="1" s="1"/>
  <c r="R17" i="1" s="1"/>
  <c r="S17" i="1" s="1"/>
  <c r="D18" i="1" s="1"/>
  <c r="K20" i="1"/>
  <c r="B21" i="1"/>
  <c r="L18" i="1"/>
  <c r="H15" i="1"/>
  <c r="K21" i="1" l="1"/>
  <c r="M18" i="1"/>
  <c r="L19" i="1"/>
  <c r="B22" i="1"/>
  <c r="I15" i="1"/>
  <c r="T18" i="1" l="1"/>
  <c r="O18" i="1"/>
  <c r="P18" i="1" s="1"/>
  <c r="Q18" i="1" s="1"/>
  <c r="R18" i="1" s="1"/>
  <c r="S18" i="1" s="1"/>
  <c r="D19" i="1" s="1"/>
  <c r="K22" i="1"/>
  <c r="L20" i="1"/>
  <c r="M19" i="1"/>
  <c r="B23" i="1"/>
  <c r="F16" i="1"/>
  <c r="G16" i="1" s="1"/>
  <c r="C16" i="1"/>
  <c r="T19" i="1" l="1"/>
  <c r="O19" i="1"/>
  <c r="P19" i="1" s="1"/>
  <c r="Q19" i="1" s="1"/>
  <c r="R19" i="1" s="1"/>
  <c r="S19" i="1" s="1"/>
  <c r="D20" i="1" s="1"/>
  <c r="M20" i="1"/>
  <c r="L21" i="1"/>
  <c r="K23" i="1"/>
  <c r="B24" i="1"/>
  <c r="H16" i="1"/>
  <c r="T20" i="1" l="1"/>
  <c r="O20" i="1"/>
  <c r="P20" i="1" s="1"/>
  <c r="Q20" i="1" s="1"/>
  <c r="R20" i="1" s="1"/>
  <c r="S20" i="1" s="1"/>
  <c r="D21" i="1" s="1"/>
  <c r="K24" i="1"/>
  <c r="M21" i="1"/>
  <c r="L22" i="1"/>
  <c r="B25" i="1"/>
  <c r="I16" i="1"/>
  <c r="T21" i="1" l="1"/>
  <c r="O21" i="1"/>
  <c r="P21" i="1" s="1"/>
  <c r="Q21" i="1" s="1"/>
  <c r="R21" i="1" s="1"/>
  <c r="S21" i="1" s="1"/>
  <c r="D22" i="1" s="1"/>
  <c r="K25" i="1"/>
  <c r="M22" i="1"/>
  <c r="L23" i="1"/>
  <c r="F17" i="1"/>
  <c r="G17" i="1" s="1"/>
  <c r="C17" i="1"/>
  <c r="B26" i="1"/>
  <c r="T22" i="1" l="1"/>
  <c r="O22" i="1"/>
  <c r="P22" i="1" s="1"/>
  <c r="Q22" i="1" s="1"/>
  <c r="R22" i="1" s="1"/>
  <c r="S22" i="1" s="1"/>
  <c r="D23" i="1" s="1"/>
  <c r="M23" i="1"/>
  <c r="T23" i="1" s="1"/>
  <c r="L24" i="1"/>
  <c r="K26" i="1"/>
  <c r="B27" i="1"/>
  <c r="H17" i="1"/>
  <c r="O23" i="1" l="1"/>
  <c r="P23" i="1" s="1"/>
  <c r="Q23" i="1" s="1"/>
  <c r="R23" i="1" s="1"/>
  <c r="S23" i="1" s="1"/>
  <c r="D24" i="1" s="1"/>
  <c r="K27" i="1"/>
  <c r="M24" i="1"/>
  <c r="T24" i="1" s="1"/>
  <c r="L25" i="1"/>
  <c r="B28" i="1"/>
  <c r="I17" i="1"/>
  <c r="O24" i="1" l="1"/>
  <c r="P24" i="1" s="1"/>
  <c r="Q24" i="1" s="1"/>
  <c r="R24" i="1" s="1"/>
  <c r="S24" i="1" s="1"/>
  <c r="D25" i="1" s="1"/>
  <c r="M25" i="1"/>
  <c r="T25" i="1" s="1"/>
  <c r="L26" i="1"/>
  <c r="K28" i="1"/>
  <c r="F18" i="1"/>
  <c r="G18" i="1" s="1"/>
  <c r="C18" i="1"/>
  <c r="B29" i="1"/>
  <c r="O25" i="1" l="1"/>
  <c r="P25" i="1" s="1"/>
  <c r="Q25" i="1" s="1"/>
  <c r="R25" i="1" s="1"/>
  <c r="S25" i="1" s="1"/>
  <c r="D26" i="1" s="1"/>
  <c r="M26" i="1"/>
  <c r="T26" i="1" s="1"/>
  <c r="L27" i="1"/>
  <c r="K29" i="1"/>
  <c r="B30" i="1"/>
  <c r="H18" i="1"/>
  <c r="O26" i="1" l="1"/>
  <c r="P26" i="1" s="1"/>
  <c r="Q26" i="1" s="1"/>
  <c r="R26" i="1" s="1"/>
  <c r="S26" i="1" s="1"/>
  <c r="D27" i="1" s="1"/>
  <c r="K30" i="1"/>
  <c r="M27" i="1"/>
  <c r="T27" i="1" s="1"/>
  <c r="L28" i="1"/>
  <c r="B31" i="1"/>
  <c r="I18" i="1"/>
  <c r="O27" i="1" l="1"/>
  <c r="P27" i="1" s="1"/>
  <c r="F19" i="1"/>
  <c r="G19" i="1" s="1"/>
  <c r="H19" i="1" s="1"/>
  <c r="M28" i="1"/>
  <c r="T28" i="1" s="1"/>
  <c r="L29" i="1"/>
  <c r="K31" i="1"/>
  <c r="B32" i="1"/>
  <c r="C19" i="1"/>
  <c r="Q27" i="1" l="1"/>
  <c r="R27" i="1" s="1"/>
  <c r="S27" i="1" s="1"/>
  <c r="D28" i="1" s="1"/>
  <c r="M29" i="1"/>
  <c r="T29" i="1" s="1"/>
  <c r="L30" i="1"/>
  <c r="K32" i="1"/>
  <c r="I19" i="1"/>
  <c r="B33" i="1"/>
  <c r="O28" i="1" l="1"/>
  <c r="P28" i="1" s="1"/>
  <c r="Q28" i="1" s="1"/>
  <c r="R28" i="1" s="1"/>
  <c r="S28" i="1" s="1"/>
  <c r="D29" i="1" s="1"/>
  <c r="F20" i="1"/>
  <c r="G20" i="1" s="1"/>
  <c r="H20" i="1" s="1"/>
  <c r="M30" i="1"/>
  <c r="T30" i="1" s="1"/>
  <c r="L31" i="1"/>
  <c r="K33" i="1"/>
  <c r="B34" i="1"/>
  <c r="O29" i="1" l="1"/>
  <c r="P29" i="1" s="1"/>
  <c r="I20" i="1"/>
  <c r="M31" i="1"/>
  <c r="T31" i="1" s="1"/>
  <c r="L32" i="1"/>
  <c r="K34" i="1"/>
  <c r="C20" i="1"/>
  <c r="B35" i="1"/>
  <c r="Q29" i="1" l="1"/>
  <c r="R29" i="1" s="1"/>
  <c r="S29" i="1" s="1"/>
  <c r="D30" i="1" s="1"/>
  <c r="F21" i="1"/>
  <c r="G21" i="1" s="1"/>
  <c r="H21" i="1" s="1"/>
  <c r="M32" i="1"/>
  <c r="T32" i="1" s="1"/>
  <c r="L33" i="1"/>
  <c r="K35" i="1"/>
  <c r="B36" i="1"/>
  <c r="O30" i="1" l="1"/>
  <c r="P30" i="1" s="1"/>
  <c r="Q30" i="1" s="1"/>
  <c r="R30" i="1" s="1"/>
  <c r="S30" i="1" s="1"/>
  <c r="D31" i="1" s="1"/>
  <c r="I21" i="1"/>
  <c r="K36" i="1"/>
  <c r="M33" i="1"/>
  <c r="T33" i="1" s="1"/>
  <c r="L34" i="1"/>
  <c r="B37" i="1"/>
  <c r="O31" i="1" l="1"/>
  <c r="P31" i="1" s="1"/>
  <c r="F22" i="1"/>
  <c r="M34" i="1"/>
  <c r="T34" i="1" s="1"/>
  <c r="L35" i="1"/>
  <c r="K37" i="1"/>
  <c r="C21" i="1"/>
  <c r="B38" i="1"/>
  <c r="Q31" i="1" l="1"/>
  <c r="R31" i="1" s="1"/>
  <c r="S31" i="1" s="1"/>
  <c r="D32" i="1" s="1"/>
  <c r="G22" i="1"/>
  <c r="H22" i="1" s="1"/>
  <c r="M35" i="1"/>
  <c r="T35" i="1" s="1"/>
  <c r="L36" i="1"/>
  <c r="K38" i="1"/>
  <c r="B39" i="1"/>
  <c r="O32" i="1" l="1"/>
  <c r="P32" i="1" s="1"/>
  <c r="Q32" i="1" s="1"/>
  <c r="R32" i="1" s="1"/>
  <c r="S32" i="1" s="1"/>
  <c r="D33" i="1" s="1"/>
  <c r="I22" i="1"/>
  <c r="M36" i="1"/>
  <c r="T36" i="1" s="1"/>
  <c r="L37" i="1"/>
  <c r="K39" i="1"/>
  <c r="B40" i="1"/>
  <c r="C22" i="1"/>
  <c r="O33" i="1" l="1"/>
  <c r="P33" i="1" s="1"/>
  <c r="Q33" i="1" s="1"/>
  <c r="R33" i="1" s="1"/>
  <c r="S33" i="1" s="1"/>
  <c r="D34" i="1" s="1"/>
  <c r="F23" i="1"/>
  <c r="G23" i="1" s="1"/>
  <c r="H23" i="1" s="1"/>
  <c r="M37" i="1"/>
  <c r="T37" i="1" s="1"/>
  <c r="L38" i="1"/>
  <c r="K40" i="1"/>
  <c r="B41" i="1"/>
  <c r="O34" i="1" l="1"/>
  <c r="P34" i="1" s="1"/>
  <c r="Q34" i="1" s="1"/>
  <c r="R34" i="1" s="1"/>
  <c r="S34" i="1" s="1"/>
  <c r="D35" i="1" s="1"/>
  <c r="I23" i="1"/>
  <c r="M38" i="1"/>
  <c r="T38" i="1" s="1"/>
  <c r="L39" i="1"/>
  <c r="K41" i="1"/>
  <c r="B42" i="1"/>
  <c r="O35" i="1" l="1"/>
  <c r="P35" i="1" s="1"/>
  <c r="Q35" i="1" s="1"/>
  <c r="R35" i="1" s="1"/>
  <c r="S35" i="1" s="1"/>
  <c r="D36" i="1" s="1"/>
  <c r="F24" i="1"/>
  <c r="G24" i="1" s="1"/>
  <c r="H24" i="1" s="1"/>
  <c r="I24" i="1" s="1"/>
  <c r="M39" i="1"/>
  <c r="T39" i="1" s="1"/>
  <c r="L40" i="1"/>
  <c r="K42" i="1"/>
  <c r="B43" i="1"/>
  <c r="C23" i="1"/>
  <c r="O36" i="1" l="1"/>
  <c r="P36" i="1" s="1"/>
  <c r="Q36" i="1" s="1"/>
  <c r="R36" i="1" s="1"/>
  <c r="S36" i="1" s="1"/>
  <c r="D37" i="1" s="1"/>
  <c r="F25" i="1"/>
  <c r="G25" i="1" s="1"/>
  <c r="H25" i="1" s="1"/>
  <c r="I25" i="1" s="1"/>
  <c r="M40" i="1"/>
  <c r="T40" i="1" s="1"/>
  <c r="L41" i="1"/>
  <c r="K43" i="1"/>
  <c r="B44" i="1"/>
  <c r="O37" i="1" l="1"/>
  <c r="P37" i="1" s="1"/>
  <c r="Q37" i="1" s="1"/>
  <c r="R37" i="1" s="1"/>
  <c r="S37" i="1" s="1"/>
  <c r="D38" i="1" s="1"/>
  <c r="F26" i="1"/>
  <c r="M41" i="1"/>
  <c r="T41" i="1" s="1"/>
  <c r="L42" i="1"/>
  <c r="K44" i="1"/>
  <c r="B45" i="1"/>
  <c r="O38" i="1" l="1"/>
  <c r="P38" i="1" s="1"/>
  <c r="Q38" i="1" s="1"/>
  <c r="R38" i="1" s="1"/>
  <c r="S38" i="1" s="1"/>
  <c r="D39" i="1" s="1"/>
  <c r="K45" i="1"/>
  <c r="G26" i="1"/>
  <c r="H26" i="1" s="1"/>
  <c r="M42" i="1"/>
  <c r="T42" i="1" s="1"/>
  <c r="L43" i="1"/>
  <c r="B46" i="1"/>
  <c r="C24" i="1"/>
  <c r="O39" i="1" l="1"/>
  <c r="P39" i="1" s="1"/>
  <c r="Q39" i="1" s="1"/>
  <c r="R39" i="1" s="1"/>
  <c r="S39" i="1" s="1"/>
  <c r="D40" i="1" s="1"/>
  <c r="K46" i="1"/>
  <c r="I26" i="1"/>
  <c r="M43" i="1"/>
  <c r="T43" i="1" s="1"/>
  <c r="L44" i="1"/>
  <c r="B47" i="1"/>
  <c r="O40" i="1" l="1"/>
  <c r="P40" i="1" s="1"/>
  <c r="Q40" i="1" s="1"/>
  <c r="R40" i="1" s="1"/>
  <c r="S40" i="1" s="1"/>
  <c r="D41" i="1" s="1"/>
  <c r="F27" i="1"/>
  <c r="G27" i="1" s="1"/>
  <c r="H27" i="1" s="1"/>
  <c r="I27" i="1" s="1"/>
  <c r="M44" i="1"/>
  <c r="T44" i="1" s="1"/>
  <c r="L45" i="1"/>
  <c r="K47" i="1"/>
  <c r="B48" i="1"/>
  <c r="O41" i="1" l="1"/>
  <c r="P41" i="1" s="1"/>
  <c r="Q41" i="1" s="1"/>
  <c r="R41" i="1" s="1"/>
  <c r="S41" i="1" s="1"/>
  <c r="D42" i="1" s="1"/>
  <c r="F28" i="1"/>
  <c r="M45" i="1"/>
  <c r="T45" i="1" s="1"/>
  <c r="L46" i="1"/>
  <c r="K48" i="1"/>
  <c r="B49" i="1"/>
  <c r="C25" i="1"/>
  <c r="O42" i="1" l="1"/>
  <c r="P42" i="1" s="1"/>
  <c r="Q42" i="1" s="1"/>
  <c r="R42" i="1" s="1"/>
  <c r="S42" i="1" s="1"/>
  <c r="D43" i="1" s="1"/>
  <c r="G28" i="1"/>
  <c r="H28" i="1" s="1"/>
  <c r="I28" i="1" s="1"/>
  <c r="M46" i="1"/>
  <c r="T46" i="1" s="1"/>
  <c r="L47" i="1"/>
  <c r="K49" i="1"/>
  <c r="B50" i="1"/>
  <c r="O43" i="1" l="1"/>
  <c r="P43" i="1" s="1"/>
  <c r="Q43" i="1" s="1"/>
  <c r="R43" i="1" s="1"/>
  <c r="S43" i="1" s="1"/>
  <c r="D44" i="1" s="1"/>
  <c r="F29" i="1"/>
  <c r="M47" i="1"/>
  <c r="T47" i="1" s="1"/>
  <c r="L48" i="1"/>
  <c r="K50" i="1"/>
  <c r="B51" i="1"/>
  <c r="C26" i="1"/>
  <c r="O44" i="1" l="1"/>
  <c r="P44" i="1" s="1"/>
  <c r="Q44" i="1" s="1"/>
  <c r="R44" i="1" s="1"/>
  <c r="S44" i="1" s="1"/>
  <c r="D45" i="1" s="1"/>
  <c r="G29" i="1"/>
  <c r="H29" i="1" s="1"/>
  <c r="M48" i="1"/>
  <c r="T48" i="1" s="1"/>
  <c r="L49" i="1"/>
  <c r="K51" i="1"/>
  <c r="B52" i="1"/>
  <c r="C27" i="1"/>
  <c r="O45" i="1" l="1"/>
  <c r="P45" i="1" s="1"/>
  <c r="Q45" i="1" s="1"/>
  <c r="R45" i="1" s="1"/>
  <c r="S45" i="1" s="1"/>
  <c r="D46" i="1" s="1"/>
  <c r="I29" i="1"/>
  <c r="M49" i="1"/>
  <c r="T49" i="1" s="1"/>
  <c r="L50" i="1"/>
  <c r="K52" i="1"/>
  <c r="B53" i="1"/>
  <c r="O46" i="1" l="1"/>
  <c r="P46" i="1" s="1"/>
  <c r="Q46" i="1" s="1"/>
  <c r="R46" i="1" s="1"/>
  <c r="S46" i="1" s="1"/>
  <c r="D47" i="1" s="1"/>
  <c r="F30" i="1"/>
  <c r="M50" i="1"/>
  <c r="T50" i="1" s="1"/>
  <c r="L51" i="1"/>
  <c r="M51" i="1" s="1"/>
  <c r="T51" i="1" s="1"/>
  <c r="B54" i="1"/>
  <c r="K53" i="1"/>
  <c r="C28" i="1"/>
  <c r="O47" i="1" l="1"/>
  <c r="P47" i="1" s="1"/>
  <c r="G30" i="1"/>
  <c r="H30" i="1" s="1"/>
  <c r="B55" i="1"/>
  <c r="K54" i="1"/>
  <c r="Q47" i="1" l="1"/>
  <c r="R47" i="1" s="1"/>
  <c r="S47" i="1" s="1"/>
  <c r="D48" i="1" s="1"/>
  <c r="I30" i="1"/>
  <c r="F31" i="1" s="1"/>
  <c r="K55" i="1"/>
  <c r="B56" i="1"/>
  <c r="O48" i="1" l="1"/>
  <c r="P48" i="1" s="1"/>
  <c r="Q48" i="1" s="1"/>
  <c r="R48" i="1" s="1"/>
  <c r="S48" i="1" s="1"/>
  <c r="D49" i="1" s="1"/>
  <c r="G31" i="1"/>
  <c r="H31" i="1" s="1"/>
  <c r="B57" i="1"/>
  <c r="K56" i="1"/>
  <c r="C29" i="1"/>
  <c r="O49" i="1" l="1"/>
  <c r="P49" i="1" s="1"/>
  <c r="I31" i="1"/>
  <c r="K57" i="1"/>
  <c r="B58" i="1"/>
  <c r="Q49" i="1" l="1"/>
  <c r="R49" i="1" s="1"/>
  <c r="S49" i="1" s="1"/>
  <c r="D50" i="1" s="1"/>
  <c r="F32" i="1"/>
  <c r="K58" i="1"/>
  <c r="B59" i="1"/>
  <c r="B60" i="1" s="1"/>
  <c r="D60" i="1" l="1"/>
  <c r="L60" i="1"/>
  <c r="M60" i="1"/>
  <c r="T60" i="1" s="1"/>
  <c r="K60" i="1"/>
  <c r="B61" i="1"/>
  <c r="C60" i="1"/>
  <c r="F60" i="1"/>
  <c r="G60" i="1"/>
  <c r="H60" i="1" s="1"/>
  <c r="I60" i="1" s="1"/>
  <c r="O50" i="1"/>
  <c r="P50" i="1" s="1"/>
  <c r="Q50" i="1" s="1"/>
  <c r="R50" i="1" s="1"/>
  <c r="S50" i="1" s="1"/>
  <c r="D51" i="1" s="1"/>
  <c r="G32" i="1"/>
  <c r="H32" i="1" s="1"/>
  <c r="K59" i="1"/>
  <c r="L61" i="1" l="1"/>
  <c r="B62" i="1"/>
  <c r="K61" i="1"/>
  <c r="M61" i="1"/>
  <c r="T61" i="1" s="1"/>
  <c r="C61" i="1"/>
  <c r="F61" i="1"/>
  <c r="D61" i="1"/>
  <c r="G61" i="1"/>
  <c r="H61" i="1" s="1"/>
  <c r="I61" i="1"/>
  <c r="O51" i="1"/>
  <c r="P51" i="1" s="1"/>
  <c r="I32" i="1"/>
  <c r="C30" i="1"/>
  <c r="L62" i="1" l="1"/>
  <c r="M62" i="1"/>
  <c r="T62" i="1" s="1"/>
  <c r="B63" i="1"/>
  <c r="K62" i="1"/>
  <c r="C62" i="1"/>
  <c r="F62" i="1"/>
  <c r="D62" i="1"/>
  <c r="G62" i="1"/>
  <c r="H62" i="1" s="1"/>
  <c r="I62" i="1"/>
  <c r="Q51" i="1"/>
  <c r="R51" i="1" s="1"/>
  <c r="S51" i="1" s="1"/>
  <c r="D52" i="1" s="1"/>
  <c r="F33" i="1"/>
  <c r="C31" i="1"/>
  <c r="C32" i="1"/>
  <c r="B64" i="1" l="1"/>
  <c r="K63" i="1"/>
  <c r="L63" i="1"/>
  <c r="M63" i="1"/>
  <c r="T63" i="1" s="1"/>
  <c r="C63" i="1"/>
  <c r="F63" i="1"/>
  <c r="D63" i="1"/>
  <c r="I63" i="1"/>
  <c r="G63" i="1"/>
  <c r="H63" i="1" s="1"/>
  <c r="G33" i="1"/>
  <c r="H33" i="1" s="1"/>
  <c r="L64" i="1" l="1"/>
  <c r="M64" i="1"/>
  <c r="T64" i="1" s="1"/>
  <c r="K64" i="1"/>
  <c r="B65" i="1"/>
  <c r="C64" i="1"/>
  <c r="F64" i="1"/>
  <c r="G64" i="1"/>
  <c r="H64" i="1" s="1"/>
  <c r="D64" i="1"/>
  <c r="I64" i="1"/>
  <c r="I33" i="1"/>
  <c r="C33" i="1"/>
  <c r="L65" i="1" l="1"/>
  <c r="K65" i="1"/>
  <c r="M65" i="1"/>
  <c r="T65" i="1" s="1"/>
  <c r="B66" i="1"/>
  <c r="F65" i="1"/>
  <c r="C65" i="1"/>
  <c r="G65" i="1"/>
  <c r="H65" i="1" s="1"/>
  <c r="I65" i="1"/>
  <c r="D65" i="1"/>
  <c r="F34" i="1"/>
  <c r="C34" i="1"/>
  <c r="L66" i="1" l="1"/>
  <c r="M66" i="1"/>
  <c r="B67" i="1"/>
  <c r="K66" i="1"/>
  <c r="C66" i="1"/>
  <c r="F66" i="1"/>
  <c r="G66" i="1"/>
  <c r="H66" i="1" s="1"/>
  <c r="I66" i="1" s="1"/>
  <c r="D66" i="1"/>
  <c r="G34" i="1"/>
  <c r="H34" i="1" s="1"/>
  <c r="T66" i="1" l="1"/>
  <c r="I34" i="1"/>
  <c r="F35" i="1" s="1"/>
  <c r="C35" i="1" l="1"/>
  <c r="G35" i="1"/>
  <c r="H35" i="1" s="1"/>
  <c r="I35" i="1" l="1"/>
  <c r="C36" i="1" s="1"/>
  <c r="F36" i="1" l="1"/>
  <c r="G36" i="1" s="1"/>
  <c r="H36" i="1" s="1"/>
  <c r="I36" i="1" s="1"/>
  <c r="F37" i="1" l="1"/>
  <c r="C37" i="1"/>
  <c r="G37" i="1" l="1"/>
  <c r="H37" i="1" s="1"/>
  <c r="I37" i="1" l="1"/>
  <c r="C38" i="1" s="1"/>
  <c r="F38" i="1" l="1"/>
  <c r="G38" i="1" l="1"/>
  <c r="H38" i="1" s="1"/>
  <c r="I38" i="1" s="1"/>
  <c r="C39" i="1" s="1"/>
  <c r="F39" i="1" l="1"/>
  <c r="G39" i="1" l="1"/>
  <c r="H39" i="1" s="1"/>
  <c r="I39" i="1" l="1"/>
  <c r="C40" i="1" s="1"/>
  <c r="F40" i="1" l="1"/>
  <c r="G40" i="1" s="1"/>
  <c r="H40" i="1" s="1"/>
  <c r="I40" i="1" s="1"/>
  <c r="L52" i="1"/>
  <c r="F41" i="1" l="1"/>
  <c r="G41" i="1" s="1"/>
  <c r="H41" i="1" s="1"/>
  <c r="I41" i="1" s="1"/>
  <c r="M52" i="1"/>
  <c r="L53" i="1"/>
  <c r="T52" i="1" l="1"/>
  <c r="O52" i="1"/>
  <c r="P52" i="1" s="1"/>
  <c r="Q52" i="1" s="1"/>
  <c r="R52" i="1" s="1"/>
  <c r="S52" i="1" s="1"/>
  <c r="D53" i="1" s="1"/>
  <c r="F42" i="1"/>
  <c r="C41" i="1"/>
  <c r="M53" i="1"/>
  <c r="L54" i="1"/>
  <c r="T53" i="1" l="1"/>
  <c r="O53" i="1"/>
  <c r="P53" i="1" s="1"/>
  <c r="Q53" i="1" s="1"/>
  <c r="R53" i="1" s="1"/>
  <c r="S53" i="1" s="1"/>
  <c r="D54" i="1" s="1"/>
  <c r="G42" i="1"/>
  <c r="H42" i="1" s="1"/>
  <c r="M54" i="1"/>
  <c r="L55" i="1"/>
  <c r="T54" i="1" l="1"/>
  <c r="O54" i="1"/>
  <c r="P54" i="1" s="1"/>
  <c r="Q54" i="1" s="1"/>
  <c r="R54" i="1" s="1"/>
  <c r="S54" i="1" s="1"/>
  <c r="D55" i="1" s="1"/>
  <c r="I42" i="1"/>
  <c r="M55" i="1"/>
  <c r="L56" i="1"/>
  <c r="T55" i="1" l="1"/>
  <c r="O55" i="1"/>
  <c r="P55" i="1" s="1"/>
  <c r="Q55" i="1" s="1"/>
  <c r="R55" i="1" s="1"/>
  <c r="S55" i="1" s="1"/>
  <c r="D56" i="1" s="1"/>
  <c r="F43" i="1"/>
  <c r="G43" i="1" s="1"/>
  <c r="H43" i="1" s="1"/>
  <c r="C42" i="1"/>
  <c r="M56" i="1"/>
  <c r="L57" i="1"/>
  <c r="T56" i="1" l="1"/>
  <c r="O56" i="1"/>
  <c r="P56" i="1" s="1"/>
  <c r="Q56" i="1" s="1"/>
  <c r="R56" i="1" s="1"/>
  <c r="S56" i="1" s="1"/>
  <c r="D57" i="1" s="1"/>
  <c r="I43" i="1"/>
  <c r="F44" i="1" s="1"/>
  <c r="M57" i="1"/>
  <c r="L58" i="1"/>
  <c r="T57" i="1" l="1"/>
  <c r="O57" i="1"/>
  <c r="P57" i="1" s="1"/>
  <c r="Q57" i="1" s="1"/>
  <c r="R57" i="1" s="1"/>
  <c r="S57" i="1" s="1"/>
  <c r="D58" i="1" s="1"/>
  <c r="G44" i="1"/>
  <c r="H44" i="1" s="1"/>
  <c r="I44" i="1" s="1"/>
  <c r="M58" i="1"/>
  <c r="L59" i="1"/>
  <c r="M59" i="1" s="1"/>
  <c r="H4" i="1" s="1"/>
  <c r="T59" i="1" l="1"/>
  <c r="I4" i="1" s="1"/>
  <c r="T58" i="1"/>
  <c r="O58" i="1"/>
  <c r="P58" i="1" s="1"/>
  <c r="Q58" i="1" s="1"/>
  <c r="R58" i="1" s="1"/>
  <c r="S58" i="1" s="1"/>
  <c r="D59" i="1" s="1"/>
  <c r="I3" i="1" s="1"/>
  <c r="F45" i="1"/>
  <c r="G45" i="1" s="1"/>
  <c r="H45" i="1" s="1"/>
  <c r="I45" i="1" s="1"/>
  <c r="C43" i="1"/>
  <c r="O59" i="1" l="1"/>
  <c r="P59" i="1" s="1"/>
  <c r="Q59" i="1" s="1"/>
  <c r="R59" i="1" s="1"/>
  <c r="S59" i="1" s="1"/>
  <c r="O60" i="1" s="1"/>
  <c r="P60" i="1" s="1"/>
  <c r="F46" i="1"/>
  <c r="Q60" i="1" l="1"/>
  <c r="R60" i="1" s="1"/>
  <c r="S60" i="1" s="1"/>
  <c r="O61" i="1" s="1"/>
  <c r="P61" i="1" s="1"/>
  <c r="Q61" i="1" s="1"/>
  <c r="R61" i="1" s="1"/>
  <c r="S61" i="1" s="1"/>
  <c r="O62" i="1" s="1"/>
  <c r="P62" i="1" s="1"/>
  <c r="Q62" i="1" s="1"/>
  <c r="R62" i="1" s="1"/>
  <c r="S62" i="1" s="1"/>
  <c r="O63" i="1" s="1"/>
  <c r="P63" i="1" s="1"/>
  <c r="I6" i="1"/>
  <c r="L4" i="1"/>
  <c r="G46" i="1"/>
  <c r="H46" i="1" s="1"/>
  <c r="I46" i="1" s="1"/>
  <c r="Q63" i="1" l="1"/>
  <c r="R63" i="1"/>
  <c r="S63" i="1" s="1"/>
  <c r="O64" i="1" s="1"/>
  <c r="P64" i="1" s="1"/>
  <c r="F47" i="1"/>
  <c r="G47" i="1" s="1"/>
  <c r="H47" i="1" s="1"/>
  <c r="I47" i="1" s="1"/>
  <c r="C44" i="1"/>
  <c r="Q64" i="1" l="1"/>
  <c r="R64" i="1" s="1"/>
  <c r="S64" i="1" s="1"/>
  <c r="O65" i="1" s="1"/>
  <c r="P65" i="1" s="1"/>
  <c r="F48" i="1"/>
  <c r="G48" i="1" s="1"/>
  <c r="H48" i="1" s="1"/>
  <c r="I48" i="1" s="1"/>
  <c r="C45" i="1"/>
  <c r="Q65" i="1" l="1"/>
  <c r="R65" i="1" s="1"/>
  <c r="S65" i="1" s="1"/>
  <c r="O66" i="1" s="1"/>
  <c r="P66" i="1" s="1"/>
  <c r="Q66" i="1" s="1"/>
  <c r="R66" i="1" s="1"/>
  <c r="S66" i="1" s="1"/>
  <c r="F49" i="1"/>
  <c r="C46" i="1"/>
  <c r="G49" i="1" l="1"/>
  <c r="H49" i="1" s="1"/>
  <c r="I49" i="1" s="1"/>
  <c r="C47" i="1"/>
  <c r="F50" i="1" l="1"/>
  <c r="G50" i="1" s="1"/>
  <c r="H50" i="1" s="1"/>
  <c r="I50" i="1" s="1"/>
  <c r="C48" i="1"/>
  <c r="F51" i="1" l="1"/>
  <c r="C49" i="1"/>
  <c r="G51" i="1" l="1"/>
  <c r="H51" i="1" s="1"/>
  <c r="C50" i="1"/>
  <c r="I51" i="1" l="1"/>
  <c r="C51" i="1"/>
  <c r="F52" i="1" l="1"/>
  <c r="C52" i="1"/>
  <c r="G52" i="1" l="1"/>
  <c r="H52" i="1" s="1"/>
  <c r="I52" i="1" s="1"/>
  <c r="C53" i="1" l="1"/>
  <c r="F53" i="1"/>
  <c r="G53" i="1" l="1"/>
  <c r="H53" i="1" s="1"/>
  <c r="I53" i="1" l="1"/>
  <c r="F54" i="1" l="1"/>
  <c r="C54" i="1"/>
  <c r="G54" i="1" l="1"/>
  <c r="H54" i="1" s="1"/>
  <c r="I54" i="1" l="1"/>
  <c r="C55" i="1" l="1"/>
  <c r="F55" i="1"/>
  <c r="G55" i="1" l="1"/>
  <c r="H55" i="1" s="1"/>
  <c r="I55" i="1" l="1"/>
  <c r="C56" i="1" l="1"/>
  <c r="F56" i="1"/>
  <c r="G56" i="1" l="1"/>
  <c r="H56" i="1" s="1"/>
  <c r="I56" i="1" l="1"/>
  <c r="C57" i="1" l="1"/>
  <c r="F57" i="1"/>
  <c r="G57" i="1" l="1"/>
  <c r="H57" i="1" s="1"/>
  <c r="I57" i="1" l="1"/>
  <c r="C58" i="1" l="1"/>
  <c r="F58" i="1"/>
  <c r="G58" i="1" l="1"/>
  <c r="H58" i="1" s="1"/>
  <c r="I58" i="1" l="1"/>
  <c r="C59" i="1" l="1"/>
  <c r="H3" i="1" s="1"/>
  <c r="F59" i="1"/>
  <c r="I5" i="1" l="1"/>
  <c r="G59" i="1"/>
  <c r="H59" i="1" s="1"/>
  <c r="H7" i="1" l="1"/>
  <c r="H5" i="1"/>
  <c r="L3" i="1"/>
  <c r="L5" i="1" s="1"/>
  <c r="I7" i="1"/>
  <c r="I59" i="1"/>
  <c r="H8" i="1" l="1"/>
</calcChain>
</file>

<file path=xl/comments1.xml><?xml version="1.0" encoding="utf-8"?>
<comments xmlns="http://schemas.openxmlformats.org/spreadsheetml/2006/main">
  <authors>
    <author>RAP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>Savings are assume to be invested at the end of the savings year.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<sst xmlns="http://schemas.openxmlformats.org/spreadsheetml/2006/main" count="34" uniqueCount="33">
  <si>
    <t>Your Savings Plan</t>
  </si>
  <si>
    <t>Percentage saved</t>
  </si>
  <si>
    <t>Beg Balance</t>
  </si>
  <si>
    <t>Interest</t>
  </si>
  <si>
    <t>Less Tax</t>
  </si>
  <si>
    <t>End Balance</t>
  </si>
  <si>
    <t>Tax rate on investment income</t>
  </si>
  <si>
    <t>Age</t>
  </si>
  <si>
    <t>Investment Fund Balance at Year End</t>
  </si>
  <si>
    <t>per week</t>
  </si>
  <si>
    <t>Amount invested</t>
  </si>
  <si>
    <t>Investment Fund Balance</t>
  </si>
  <si>
    <t>Assumptions</t>
  </si>
  <si>
    <t>Annual income increase rate</t>
  </si>
  <si>
    <t>Income</t>
  </si>
  <si>
    <t>Saving</t>
  </si>
  <si>
    <t>Year</t>
  </si>
  <si>
    <t>Investment growth rate</t>
  </si>
  <si>
    <t>Inflation rate</t>
  </si>
  <si>
    <t>Investment leverage</t>
  </si>
  <si>
    <t>Investment difference</t>
  </si>
  <si>
    <t>Present value of investment outcome</t>
  </si>
  <si>
    <t>Outcome premium</t>
  </si>
  <si>
    <t>Start age for Saver 1</t>
  </si>
  <si>
    <t>Start age for Saver 2</t>
  </si>
  <si>
    <t>Investment period</t>
  </si>
  <si>
    <t>Tax</t>
  </si>
  <si>
    <t>Balance</t>
  </si>
  <si>
    <t>Net</t>
  </si>
  <si>
    <t>Invested</t>
  </si>
  <si>
    <t>Difference</t>
  </si>
  <si>
    <t>Cummulative Investment</t>
  </si>
  <si>
    <t>Your starting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</si>
</sst>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43" fontId="0" fillId="0" borderId="0" xfId="0" applyNumberForma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0" fillId="0" borderId="1" xfId="0" applyBorder="1"/>
    <xf numFmtId="164" fontId="0" fillId="0" borderId="0" xfId="0" applyNumberFormat="1"/>
    <xf numFmtId="0" fontId="2" fillId="0" borderId="1" xfId="0" applyFont="1" applyBorder="1" applyAlignment="1">
      <alignment horizontal="right"/>
    </xf>
    <xf numFmtId="0" fontId="0" fillId="0" borderId="3" xfId="0" applyBorder="1"/>
    <xf numFmtId="43" fontId="5" fillId="0" borderId="0" xfId="1" applyFont="1"/>
    <xf numFmtId="0" fontId="5" fillId="0" borderId="0" xfId="0" applyFont="1"/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164" fontId="0" fillId="0" borderId="0" xfId="1" applyNumberFormat="1" applyFont="1" applyProtection="1">
      <protection locked="0"/>
    </xf>
    <xf numFmtId="9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7" fillId="0" borderId="0" xfId="0" applyFont="1"/>
    <xf numFmtId="164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8" fontId="0" fillId="0" borderId="0" xfId="0" applyNumberFormat="1"/>
    <xf numFmtId="0" fontId="0" fillId="0" borderId="0" xfId="0" applyBorder="1"/>
    <xf numFmtId="0" fontId="6" fillId="2" borderId="3" xfId="0" applyFont="1" applyFill="1" applyBorder="1" applyAlignment="1">
      <alignment horizontal="right"/>
    </xf>
    <xf numFmtId="164" fontId="0" fillId="0" borderId="0" xfId="1" applyNumberFormat="1" applyFont="1"/>
    <xf numFmtId="4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6" fillId="2" borderId="0" xfId="0" applyFont="1" applyFill="1" applyBorder="1" applyAlignment="1">
      <alignment horizontal="right"/>
    </xf>
    <xf numFmtId="9" fontId="0" fillId="0" borderId="0" xfId="2" applyFont="1"/>
    <xf numFmtId="10" fontId="0" fillId="0" borderId="0" xfId="2" applyNumberFormat="1" applyFont="1"/>
    <xf numFmtId="1" fontId="0" fillId="0" borderId="0" xfId="0" applyNumberFormat="1" applyProtection="1">
      <protection locked="0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1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82"/>
  <sheetViews>
    <sheetView showGridLines="0" showRowColHeaders="0" tabSelected="1" zoomScaleNormal="100" workbookViewId="0">
      <selection activeCell="C3" sqref="C3"/>
    </sheetView>
  </sheetViews>
  <sheetFormatPr defaultRowHeight="15" x14ac:dyDescent="0.25"/>
  <cols>
    <col min="1" max="1" width="3.140625" customWidth="1"/>
    <col min="2" max="2" width="25.5703125" customWidth="1"/>
    <col min="3" max="3" width="14.5703125" customWidth="1"/>
    <col min="4" max="4" width="13.42578125" customWidth="1"/>
    <col min="5" max="5" width="5.140625" customWidth="1"/>
    <col min="6" max="6" width="15.85546875" customWidth="1"/>
    <col min="7" max="7" width="14.5703125" customWidth="1"/>
    <col min="8" max="8" width="13.140625" customWidth="1"/>
    <col min="9" max="9" width="13.85546875" customWidth="1"/>
    <col min="10" max="10" width="3.5703125" style="22" customWidth="1"/>
    <col min="11" max="11" width="4.85546875" style="16" customWidth="1"/>
    <col min="12" max="12" width="10.5703125" bestFit="1" customWidth="1"/>
    <col min="14" max="14" width="15.140625" hidden="1" customWidth="1"/>
    <col min="15" max="15" width="10.5703125" hidden="1" customWidth="1"/>
    <col min="16" max="16" width="10" hidden="1" customWidth="1"/>
    <col min="17" max="17" width="8.85546875" hidden="1" customWidth="1"/>
    <col min="18" max="18" width="9.140625" hidden="1" customWidth="1"/>
    <col min="19" max="19" width="11.85546875" hidden="1" customWidth="1"/>
    <col min="20" max="20" width="9.140625" hidden="1" customWidth="1"/>
  </cols>
  <sheetData>
    <row r="1" spans="2:20" ht="18.75" x14ac:dyDescent="0.3">
      <c r="B1" s="2" t="s">
        <v>0</v>
      </c>
    </row>
    <row r="2" spans="2:20" x14ac:dyDescent="0.25">
      <c r="B2" s="3" t="s">
        <v>12</v>
      </c>
      <c r="H2" s="12" t="str">
        <f>C12</f>
        <v>Start at 23</v>
      </c>
      <c r="I2" s="12" t="str">
        <f>D12</f>
        <v>Start at 40</v>
      </c>
      <c r="L2" s="12" t="s">
        <v>30</v>
      </c>
    </row>
    <row r="3" spans="2:20" x14ac:dyDescent="0.25">
      <c r="B3" s="11" t="s">
        <v>32</v>
      </c>
      <c r="C3" s="13">
        <v>35000</v>
      </c>
      <c r="G3" s="3" t="s">
        <v>11</v>
      </c>
      <c r="H3" s="6">
        <f>MAX(C13:C80)</f>
        <v>2105751.0510167414</v>
      </c>
      <c r="I3" s="6">
        <f>MAX(D13:D80)</f>
        <v>1224357.90125129</v>
      </c>
      <c r="L3" s="6">
        <f>H3-I3</f>
        <v>881393.14976545144</v>
      </c>
    </row>
    <row r="4" spans="2:20" x14ac:dyDescent="0.25">
      <c r="B4" s="11" t="s">
        <v>1</v>
      </c>
      <c r="C4" s="14">
        <v>0.1</v>
      </c>
      <c r="D4" s="9">
        <f>(C3*C4)/52</f>
        <v>67.307692307692307</v>
      </c>
      <c r="E4" s="10" t="s">
        <v>9</v>
      </c>
      <c r="G4" s="3" t="s">
        <v>10</v>
      </c>
      <c r="H4" s="6">
        <f>SUM(M13:M80)</f>
        <v>623417.97646280797</v>
      </c>
      <c r="I4" s="6">
        <f>SUM(T13:T80)</f>
        <v>540616.75527607242</v>
      </c>
      <c r="L4" s="6">
        <f>H4-I4</f>
        <v>82801.221186735551</v>
      </c>
      <c r="P4" s="21"/>
    </row>
    <row r="5" spans="2:20" x14ac:dyDescent="0.25">
      <c r="B5" s="11" t="s">
        <v>17</v>
      </c>
      <c r="C5" s="15">
        <v>0.08</v>
      </c>
      <c r="G5" s="3" t="s">
        <v>19</v>
      </c>
      <c r="H5" s="1">
        <f>IF(H4=0,"",H3/H4)</f>
        <v>3.3777515736143791</v>
      </c>
      <c r="I5" s="1">
        <f>IF(I4=0,"",I3/I4)</f>
        <v>2.2647427947845546</v>
      </c>
      <c r="L5" s="29">
        <f>IF(L4=0,"",L3/L4)</f>
        <v>10.644687809346554</v>
      </c>
      <c r="O5" s="33"/>
    </row>
    <row r="6" spans="2:20" x14ac:dyDescent="0.25">
      <c r="B6" s="11" t="s">
        <v>6</v>
      </c>
      <c r="C6" s="14">
        <v>0.2</v>
      </c>
      <c r="G6" s="3" t="s">
        <v>20</v>
      </c>
      <c r="I6" s="6">
        <f>H4-I4</f>
        <v>82801.221186735551</v>
      </c>
    </row>
    <row r="7" spans="2:20" x14ac:dyDescent="0.25">
      <c r="B7" s="11" t="s">
        <v>13</v>
      </c>
      <c r="C7" s="15">
        <v>0.05</v>
      </c>
      <c r="G7" s="3" t="s">
        <v>21</v>
      </c>
      <c r="H7" s="6">
        <f>(1/(1+$C$8)^(70-C9+1))*H3</f>
        <v>509589.2294430426</v>
      </c>
      <c r="I7" s="1">
        <f>(1/(1+$C$8)^(70-C9+1))*I3</f>
        <v>296293.14403518505</v>
      </c>
    </row>
    <row r="8" spans="2:20" x14ac:dyDescent="0.25">
      <c r="B8" s="11" t="s">
        <v>18</v>
      </c>
      <c r="C8" s="14">
        <v>0.03</v>
      </c>
      <c r="G8" s="3" t="s">
        <v>22</v>
      </c>
      <c r="H8" s="28">
        <f>H7/I7</f>
        <v>1.7198819469900677</v>
      </c>
      <c r="I8" s="6"/>
    </row>
    <row r="9" spans="2:20" x14ac:dyDescent="0.25">
      <c r="B9" s="11" t="s">
        <v>23</v>
      </c>
      <c r="C9" s="30">
        <v>23</v>
      </c>
      <c r="G9" s="3" t="s">
        <v>25</v>
      </c>
      <c r="H9" s="25" t="str">
        <f>70-$C$9&amp;" years"</f>
        <v>47 years</v>
      </c>
      <c r="I9" s="26" t="str">
        <f>70-$C$10&amp;" years"</f>
        <v>30 years</v>
      </c>
    </row>
    <row r="10" spans="2:20" x14ac:dyDescent="0.25">
      <c r="B10" s="11" t="s">
        <v>24</v>
      </c>
      <c r="C10" s="30">
        <v>40</v>
      </c>
    </row>
    <row r="11" spans="2:20" x14ac:dyDescent="0.25">
      <c r="B11" s="8"/>
      <c r="C11" s="31" t="s">
        <v>8</v>
      </c>
      <c r="D11" s="31"/>
      <c r="E11" s="31"/>
      <c r="F11" s="31" t="str">
        <f>"The Growth Table for the "&amp;H2&amp;" person"</f>
        <v>The Growth Table for the Start at 23 person</v>
      </c>
      <c r="G11" s="31"/>
      <c r="H11" s="31"/>
      <c r="I11" s="31"/>
      <c r="K11" s="23" t="s">
        <v>16</v>
      </c>
      <c r="L11" s="23" t="s">
        <v>14</v>
      </c>
      <c r="M11" s="23" t="s">
        <v>15</v>
      </c>
      <c r="O11" s="27" t="s">
        <v>31</v>
      </c>
      <c r="P11" s="27" t="s">
        <v>3</v>
      </c>
      <c r="Q11" s="27" t="s">
        <v>26</v>
      </c>
      <c r="R11" s="27" t="s">
        <v>28</v>
      </c>
      <c r="S11" s="27" t="s">
        <v>27</v>
      </c>
      <c r="T11" s="27" t="s">
        <v>29</v>
      </c>
    </row>
    <row r="12" spans="2:20" x14ac:dyDescent="0.25">
      <c r="B12" s="7" t="s">
        <v>7</v>
      </c>
      <c r="C12" s="7" t="str">
        <f>"Start at "&amp;$C$9</f>
        <v>Start at 23</v>
      </c>
      <c r="D12" s="7" t="str">
        <f>"Start at "&amp;C10</f>
        <v>Start at 40</v>
      </c>
      <c r="E12" s="4"/>
      <c r="F12" s="7" t="s">
        <v>2</v>
      </c>
      <c r="G12" s="7" t="s">
        <v>3</v>
      </c>
      <c r="H12" s="7" t="s">
        <v>4</v>
      </c>
      <c r="I12" s="7" t="s">
        <v>5</v>
      </c>
      <c r="K12" s="19"/>
      <c r="L12" s="20"/>
      <c r="M12" s="5"/>
    </row>
    <row r="13" spans="2:20" x14ac:dyDescent="0.25">
      <c r="B13">
        <f>IF(C9+1&lt;=70,C9+1,"")</f>
        <v>24</v>
      </c>
      <c r="D13" s="24"/>
      <c r="F13" s="24">
        <f>C3*C4</f>
        <v>3500</v>
      </c>
      <c r="G13" s="24">
        <f>IF(B13=0,"",F13*$C$5)</f>
        <v>280</v>
      </c>
      <c r="H13" s="24">
        <f>G13*-$C$6</f>
        <v>-56</v>
      </c>
      <c r="I13" s="24">
        <f>F13+G13+H13</f>
        <v>3724</v>
      </c>
      <c r="K13" s="18">
        <v>1</v>
      </c>
      <c r="L13" s="17">
        <f>C3</f>
        <v>35000</v>
      </c>
      <c r="M13" s="17">
        <f>L13*$C$4</f>
        <v>3500</v>
      </c>
      <c r="O13" s="24">
        <f>IF($C$10&gt;B13,0,M13)</f>
        <v>0</v>
      </c>
      <c r="P13" s="24">
        <f>O13*$C$5</f>
        <v>0</v>
      </c>
      <c r="Q13" s="24">
        <f>-P13*$C$6</f>
        <v>0</v>
      </c>
      <c r="R13" s="24">
        <f>P13+Q13</f>
        <v>0</v>
      </c>
      <c r="S13" s="24">
        <f>O13+R13</f>
        <v>0</v>
      </c>
      <c r="T13" s="24">
        <f>IF($C$10&gt;B13,0,M13)</f>
        <v>0</v>
      </c>
    </row>
    <row r="14" spans="2:20" x14ac:dyDescent="0.25">
      <c r="B14">
        <f>IF(B13&gt;69,"",B13+1)</f>
        <v>25</v>
      </c>
      <c r="C14" s="24">
        <f t="shared" ref="C14:C31" si="0">IF(B14="","",I13)</f>
        <v>3724</v>
      </c>
      <c r="D14" s="24" t="str">
        <f>IF(OR(B14="",B14&lt;$C$10),"",S13)</f>
        <v/>
      </c>
      <c r="E14" s="6"/>
      <c r="F14" s="24">
        <f>($F$13*(1+$C$7)^(B14-$B$13))+I13</f>
        <v>7399</v>
      </c>
      <c r="G14" s="24">
        <f t="shared" ref="G14:G18" si="1">IF(B14=0,"",F14*$C$5)</f>
        <v>591.91999999999996</v>
      </c>
      <c r="H14" s="24">
        <f>G14*-$C$6</f>
        <v>-118.384</v>
      </c>
      <c r="I14" s="24">
        <f>F14+G14+H14</f>
        <v>7872.5360000000001</v>
      </c>
      <c r="K14" s="18">
        <f>K13+1</f>
        <v>2</v>
      </c>
      <c r="L14" s="17">
        <f t="shared" ref="L14:L18" si="2">L13*(1+$C$7)^(B14-B13)</f>
        <v>36750</v>
      </c>
      <c r="M14" s="17">
        <f t="shared" ref="M14:M18" si="3">L14*$C$4</f>
        <v>3675</v>
      </c>
      <c r="O14" s="24">
        <f>IF($C$10&gt;B14,0,M14+S13)</f>
        <v>0</v>
      </c>
      <c r="P14" s="24">
        <f>O14*$C$5</f>
        <v>0</v>
      </c>
      <c r="Q14" s="24">
        <f>-P14*$C$6</f>
        <v>0</v>
      </c>
      <c r="R14" s="24">
        <f>P14+Q14</f>
        <v>0</v>
      </c>
      <c r="S14" s="24">
        <f>IF(ISERROR(O14+R14),0,O14+R14)</f>
        <v>0</v>
      </c>
      <c r="T14" s="24">
        <f t="shared" ref="T14:T59" si="4">IF($C$10&gt;B14,0,M14)</f>
        <v>0</v>
      </c>
    </row>
    <row r="15" spans="2:20" x14ac:dyDescent="0.25">
      <c r="B15">
        <f t="shared" ref="B15:B38" si="5">IF(B14&gt;69,"",B14+1)</f>
        <v>26</v>
      </c>
      <c r="C15" s="24">
        <f t="shared" si="0"/>
        <v>7872.5360000000001</v>
      </c>
      <c r="D15" s="24" t="str">
        <f t="shared" ref="D15:D59" si="6">IF(OR(B15="",B15&lt;$C$10),"",S14)</f>
        <v/>
      </c>
      <c r="E15" s="6"/>
      <c r="F15" s="24">
        <f>($F$13*(1+$C$7)^(B15-$B$13))+I14</f>
        <v>11731.286</v>
      </c>
      <c r="G15" s="24">
        <f t="shared" si="1"/>
        <v>938.50288</v>
      </c>
      <c r="H15" s="24">
        <f t="shared" ref="H15:H18" si="7">G15*-$C$6</f>
        <v>-187.70057600000001</v>
      </c>
      <c r="I15" s="24">
        <f t="shared" ref="I15:I18" si="8">F15+G15+H15</f>
        <v>12482.088304000001</v>
      </c>
      <c r="K15" s="18">
        <f t="shared" ref="K15:K18" si="9">K14+1</f>
        <v>3</v>
      </c>
      <c r="L15" s="17">
        <f t="shared" si="2"/>
        <v>38587.5</v>
      </c>
      <c r="M15" s="17">
        <f t="shared" si="3"/>
        <v>3858.75</v>
      </c>
      <c r="O15" s="24">
        <f t="shared" ref="O15:O59" si="10">IF($C$10&gt;B15,0,M15+S14)</f>
        <v>0</v>
      </c>
      <c r="P15" s="24">
        <f t="shared" ref="P15:P59" si="11">O15*$C$5</f>
        <v>0</v>
      </c>
      <c r="Q15" s="24">
        <f t="shared" ref="Q15:Q59" si="12">-P15*$C$6</f>
        <v>0</v>
      </c>
      <c r="R15" s="24">
        <f t="shared" ref="R15:R59" si="13">P15+Q15</f>
        <v>0</v>
      </c>
      <c r="S15" s="24">
        <f t="shared" ref="S15:S59" si="14">IF(ISERROR(O15+R15),0,O15+R15)</f>
        <v>0</v>
      </c>
      <c r="T15" s="24">
        <f t="shared" si="4"/>
        <v>0</v>
      </c>
    </row>
    <row r="16" spans="2:20" x14ac:dyDescent="0.25">
      <c r="B16">
        <f t="shared" si="5"/>
        <v>27</v>
      </c>
      <c r="C16" s="24">
        <f t="shared" si="0"/>
        <v>12482.088304000001</v>
      </c>
      <c r="D16" s="24" t="str">
        <f t="shared" si="6"/>
        <v/>
      </c>
      <c r="E16" s="6"/>
      <c r="F16" s="24">
        <f>($F$13*(1+$C$7)^(B16-$B$13))+I15</f>
        <v>16533.775804000001</v>
      </c>
      <c r="G16" s="24">
        <f t="shared" si="1"/>
        <v>1322.7020643200001</v>
      </c>
      <c r="H16" s="24">
        <f t="shared" si="7"/>
        <v>-264.54041286400002</v>
      </c>
      <c r="I16" s="24">
        <f t="shared" si="8"/>
        <v>17591.937455456002</v>
      </c>
      <c r="K16" s="18">
        <f t="shared" si="9"/>
        <v>4</v>
      </c>
      <c r="L16" s="17">
        <f t="shared" si="2"/>
        <v>40516.875</v>
      </c>
      <c r="M16" s="17">
        <f t="shared" si="3"/>
        <v>4051.6875</v>
      </c>
      <c r="O16" s="24">
        <f t="shared" si="10"/>
        <v>0</v>
      </c>
      <c r="P16" s="24">
        <f t="shared" si="11"/>
        <v>0</v>
      </c>
      <c r="Q16" s="24">
        <f t="shared" si="12"/>
        <v>0</v>
      </c>
      <c r="R16" s="24">
        <f t="shared" si="13"/>
        <v>0</v>
      </c>
      <c r="S16" s="24">
        <f t="shared" si="14"/>
        <v>0</v>
      </c>
      <c r="T16" s="24">
        <f t="shared" si="4"/>
        <v>0</v>
      </c>
    </row>
    <row r="17" spans="2:20" x14ac:dyDescent="0.25">
      <c r="B17">
        <f t="shared" si="5"/>
        <v>28</v>
      </c>
      <c r="C17" s="24">
        <f t="shared" si="0"/>
        <v>17591.937455456002</v>
      </c>
      <c r="D17" s="24" t="str">
        <f t="shared" si="6"/>
        <v/>
      </c>
      <c r="E17" s="6"/>
      <c r="F17" s="24">
        <f>($F$13*(1+$C$7)^(B17-$B$13))+I16</f>
        <v>21846.209330456004</v>
      </c>
      <c r="G17" s="24">
        <f t="shared" si="1"/>
        <v>1747.6967464364805</v>
      </c>
      <c r="H17" s="24">
        <f t="shared" si="7"/>
        <v>-349.53934928729609</v>
      </c>
      <c r="I17" s="24">
        <f t="shared" si="8"/>
        <v>23244.366727605186</v>
      </c>
      <c r="K17" s="18">
        <f t="shared" si="9"/>
        <v>5</v>
      </c>
      <c r="L17" s="17">
        <f t="shared" si="2"/>
        <v>42542.71875</v>
      </c>
      <c r="M17" s="17">
        <f t="shared" si="3"/>
        <v>4254.2718750000004</v>
      </c>
      <c r="O17" s="24">
        <f t="shared" si="10"/>
        <v>0</v>
      </c>
      <c r="P17" s="24">
        <f t="shared" si="11"/>
        <v>0</v>
      </c>
      <c r="Q17" s="24">
        <f t="shared" si="12"/>
        <v>0</v>
      </c>
      <c r="R17" s="24">
        <f t="shared" si="13"/>
        <v>0</v>
      </c>
      <c r="S17" s="24">
        <f t="shared" si="14"/>
        <v>0</v>
      </c>
      <c r="T17" s="24">
        <f t="shared" si="4"/>
        <v>0</v>
      </c>
    </row>
    <row r="18" spans="2:20" x14ac:dyDescent="0.25">
      <c r="B18">
        <f t="shared" si="5"/>
        <v>29</v>
      </c>
      <c r="C18" s="24">
        <f t="shared" si="0"/>
        <v>23244.366727605186</v>
      </c>
      <c r="D18" s="24" t="str">
        <f t="shared" si="6"/>
        <v/>
      </c>
      <c r="E18" s="6"/>
      <c r="F18" s="24">
        <f>($F$13*(1+$C$7)^(B18-$B$13))+I17</f>
        <v>27711.352196355187</v>
      </c>
      <c r="G18" s="24">
        <f t="shared" si="1"/>
        <v>2216.908175708415</v>
      </c>
      <c r="H18" s="24">
        <f t="shared" si="7"/>
        <v>-443.38163514168303</v>
      </c>
      <c r="I18" s="24">
        <f t="shared" si="8"/>
        <v>29484.878736921921</v>
      </c>
      <c r="K18" s="18">
        <f t="shared" si="9"/>
        <v>6</v>
      </c>
      <c r="L18" s="17">
        <f t="shared" si="2"/>
        <v>44669.854687500003</v>
      </c>
      <c r="M18" s="17">
        <f t="shared" si="3"/>
        <v>4466.9854687500001</v>
      </c>
      <c r="O18" s="24">
        <f t="shared" si="10"/>
        <v>0</v>
      </c>
      <c r="P18" s="24">
        <f t="shared" si="11"/>
        <v>0</v>
      </c>
      <c r="Q18" s="24">
        <f t="shared" si="12"/>
        <v>0</v>
      </c>
      <c r="R18" s="24">
        <f t="shared" si="13"/>
        <v>0</v>
      </c>
      <c r="S18" s="24">
        <f t="shared" si="14"/>
        <v>0</v>
      </c>
      <c r="T18" s="24">
        <f t="shared" si="4"/>
        <v>0</v>
      </c>
    </row>
    <row r="19" spans="2:20" x14ac:dyDescent="0.25">
      <c r="B19">
        <f t="shared" si="5"/>
        <v>30</v>
      </c>
      <c r="C19" s="24">
        <f t="shared" si="0"/>
        <v>29484.878736921921</v>
      </c>
      <c r="D19" s="24" t="str">
        <f t="shared" si="6"/>
        <v/>
      </c>
      <c r="E19" s="6"/>
      <c r="F19" s="24">
        <f t="shared" ref="F19:F51" si="15">IF(B19="","",($F$13*(1+$C$7)^(B19-$B$13))+I18)</f>
        <v>34175.213479109421</v>
      </c>
      <c r="G19" s="24">
        <f t="shared" ref="G19:G51" si="16">IF(B19="","",F19*$C$5)</f>
        <v>2734.0170783287535</v>
      </c>
      <c r="H19" s="24">
        <f t="shared" ref="H19:H51" si="17">IF(B19="","",G19*-$C$6)</f>
        <v>-546.80341566575078</v>
      </c>
      <c r="I19" s="24">
        <f t="shared" ref="I19:I51" si="18">IF(B19="","",F19+G19+H19)</f>
        <v>36362.427141772423</v>
      </c>
      <c r="K19" s="18">
        <f t="shared" ref="K19:K51" si="19">IF(B19="","",K18+1)</f>
        <v>7</v>
      </c>
      <c r="L19" s="17">
        <f t="shared" ref="L19:L51" si="20">IF(B19="","",L18*(1+$C$7)^(B19-B18))</f>
        <v>46903.347421875005</v>
      </c>
      <c r="M19" s="17">
        <f t="shared" ref="M19:M51" si="21">IF(B19="","",L19*$C$4)</f>
        <v>4690.3347421875005</v>
      </c>
      <c r="O19" s="24">
        <f t="shared" si="10"/>
        <v>0</v>
      </c>
      <c r="P19" s="24">
        <f t="shared" si="11"/>
        <v>0</v>
      </c>
      <c r="Q19" s="24">
        <f t="shared" si="12"/>
        <v>0</v>
      </c>
      <c r="R19" s="24">
        <f t="shared" si="13"/>
        <v>0</v>
      </c>
      <c r="S19" s="24">
        <f t="shared" si="14"/>
        <v>0</v>
      </c>
      <c r="T19" s="24">
        <f t="shared" si="4"/>
        <v>0</v>
      </c>
    </row>
    <row r="20" spans="2:20" x14ac:dyDescent="0.25">
      <c r="B20">
        <f t="shared" si="5"/>
        <v>31</v>
      </c>
      <c r="C20" s="24">
        <f t="shared" si="0"/>
        <v>36362.427141772423</v>
      </c>
      <c r="D20" s="24" t="str">
        <f t="shared" si="6"/>
        <v/>
      </c>
      <c r="E20" s="6"/>
      <c r="F20" s="24">
        <f t="shared" si="15"/>
        <v>41287.278621069301</v>
      </c>
      <c r="G20" s="24">
        <f t="shared" si="16"/>
        <v>3302.9822896855439</v>
      </c>
      <c r="H20" s="24">
        <f t="shared" si="17"/>
        <v>-660.59645793710888</v>
      </c>
      <c r="I20" s="24">
        <f t="shared" si="18"/>
        <v>43929.664452817742</v>
      </c>
      <c r="K20" s="18">
        <f t="shared" si="19"/>
        <v>8</v>
      </c>
      <c r="L20" s="17">
        <f t="shared" si="20"/>
        <v>49248.514792968759</v>
      </c>
      <c r="M20" s="17">
        <f t="shared" si="21"/>
        <v>4924.8514792968763</v>
      </c>
      <c r="O20" s="24">
        <f t="shared" si="10"/>
        <v>0</v>
      </c>
      <c r="P20" s="24">
        <f t="shared" si="11"/>
        <v>0</v>
      </c>
      <c r="Q20" s="24">
        <f t="shared" si="12"/>
        <v>0</v>
      </c>
      <c r="R20" s="24">
        <f t="shared" si="13"/>
        <v>0</v>
      </c>
      <c r="S20" s="24">
        <f t="shared" si="14"/>
        <v>0</v>
      </c>
      <c r="T20" s="24">
        <f t="shared" si="4"/>
        <v>0</v>
      </c>
    </row>
    <row r="21" spans="2:20" x14ac:dyDescent="0.25">
      <c r="B21">
        <f t="shared" si="5"/>
        <v>32</v>
      </c>
      <c r="C21" s="24">
        <f t="shared" si="0"/>
        <v>43929.664452817742</v>
      </c>
      <c r="D21" s="24" t="str">
        <f t="shared" si="6"/>
        <v/>
      </c>
      <c r="E21" s="6"/>
      <c r="F21" s="24">
        <f t="shared" si="15"/>
        <v>49100.758506079459</v>
      </c>
      <c r="G21" s="24">
        <f t="shared" si="16"/>
        <v>3928.0606804863569</v>
      </c>
      <c r="H21" s="24">
        <f t="shared" si="17"/>
        <v>-785.61213609727145</v>
      </c>
      <c r="I21" s="24">
        <f t="shared" si="18"/>
        <v>52243.207050468547</v>
      </c>
      <c r="K21" s="18">
        <f t="shared" si="19"/>
        <v>9</v>
      </c>
      <c r="L21" s="17">
        <f t="shared" si="20"/>
        <v>51710.940532617198</v>
      </c>
      <c r="M21" s="17">
        <f t="shared" si="21"/>
        <v>5171.0940532617205</v>
      </c>
      <c r="O21" s="24">
        <f t="shared" si="10"/>
        <v>0</v>
      </c>
      <c r="P21" s="24">
        <f t="shared" si="11"/>
        <v>0</v>
      </c>
      <c r="Q21" s="24">
        <f t="shared" si="12"/>
        <v>0</v>
      </c>
      <c r="R21" s="24">
        <f t="shared" si="13"/>
        <v>0</v>
      </c>
      <c r="S21" s="24">
        <f t="shared" si="14"/>
        <v>0</v>
      </c>
      <c r="T21" s="24">
        <f t="shared" si="4"/>
        <v>0</v>
      </c>
    </row>
    <row r="22" spans="2:20" x14ac:dyDescent="0.25">
      <c r="B22">
        <f t="shared" si="5"/>
        <v>33</v>
      </c>
      <c r="C22" s="24">
        <f t="shared" si="0"/>
        <v>52243.207050468547</v>
      </c>
      <c r="D22" s="24" t="str">
        <f t="shared" si="6"/>
        <v/>
      </c>
      <c r="E22" s="6"/>
      <c r="F22" s="24">
        <f t="shared" si="15"/>
        <v>57672.855806393352</v>
      </c>
      <c r="G22" s="24">
        <f t="shared" si="16"/>
        <v>4613.8284645114682</v>
      </c>
      <c r="H22" s="24">
        <f t="shared" si="17"/>
        <v>-922.76569290229372</v>
      </c>
      <c r="I22" s="24">
        <f t="shared" si="18"/>
        <v>61363.918578002529</v>
      </c>
      <c r="K22" s="18">
        <f t="shared" si="19"/>
        <v>10</v>
      </c>
      <c r="L22" s="17">
        <f t="shared" si="20"/>
        <v>54296.48755924806</v>
      </c>
      <c r="M22" s="17">
        <f t="shared" si="21"/>
        <v>5429.6487559248062</v>
      </c>
      <c r="O22" s="24">
        <f t="shared" si="10"/>
        <v>0</v>
      </c>
      <c r="P22" s="24">
        <f t="shared" si="11"/>
        <v>0</v>
      </c>
      <c r="Q22" s="24">
        <f t="shared" si="12"/>
        <v>0</v>
      </c>
      <c r="R22" s="24">
        <f t="shared" si="13"/>
        <v>0</v>
      </c>
      <c r="S22" s="24">
        <f t="shared" si="14"/>
        <v>0</v>
      </c>
      <c r="T22" s="24">
        <f t="shared" si="4"/>
        <v>0</v>
      </c>
    </row>
    <row r="23" spans="2:20" x14ac:dyDescent="0.25">
      <c r="B23">
        <f t="shared" si="5"/>
        <v>34</v>
      </c>
      <c r="C23" s="24">
        <f t="shared" si="0"/>
        <v>61363.918578002529</v>
      </c>
      <c r="D23" s="24" t="str">
        <f t="shared" si="6"/>
        <v/>
      </c>
      <c r="E23" s="6"/>
      <c r="F23" s="24">
        <f t="shared" si="15"/>
        <v>67065.04977172357</v>
      </c>
      <c r="G23" s="24">
        <f t="shared" si="16"/>
        <v>5365.2039817378854</v>
      </c>
      <c r="H23" s="24">
        <f t="shared" si="17"/>
        <v>-1073.040796347577</v>
      </c>
      <c r="I23" s="24">
        <f t="shared" si="18"/>
        <v>71357.212957113879</v>
      </c>
      <c r="K23" s="18">
        <f t="shared" si="19"/>
        <v>11</v>
      </c>
      <c r="L23" s="17">
        <f t="shared" si="20"/>
        <v>57011.311937210463</v>
      </c>
      <c r="M23" s="17">
        <f t="shared" si="21"/>
        <v>5701.1311937210467</v>
      </c>
      <c r="O23" s="24">
        <f t="shared" si="10"/>
        <v>0</v>
      </c>
      <c r="P23" s="24">
        <f t="shared" si="11"/>
        <v>0</v>
      </c>
      <c r="Q23" s="24">
        <f t="shared" si="12"/>
        <v>0</v>
      </c>
      <c r="R23" s="24">
        <f t="shared" si="13"/>
        <v>0</v>
      </c>
      <c r="S23" s="24">
        <f t="shared" si="14"/>
        <v>0</v>
      </c>
      <c r="T23" s="24">
        <f t="shared" si="4"/>
        <v>0</v>
      </c>
    </row>
    <row r="24" spans="2:20" x14ac:dyDescent="0.25">
      <c r="B24">
        <f t="shared" si="5"/>
        <v>35</v>
      </c>
      <c r="C24" s="24">
        <f t="shared" si="0"/>
        <v>71357.212957113879</v>
      </c>
      <c r="D24" s="24" t="str">
        <f t="shared" si="6"/>
        <v/>
      </c>
      <c r="E24" s="6"/>
      <c r="F24" s="24">
        <f t="shared" si="15"/>
        <v>77343.400710520975</v>
      </c>
      <c r="G24" s="24">
        <f t="shared" si="16"/>
        <v>6187.4720568416778</v>
      </c>
      <c r="H24" s="24">
        <f t="shared" si="17"/>
        <v>-1237.4944113683357</v>
      </c>
      <c r="I24" s="24">
        <f t="shared" si="18"/>
        <v>82293.378355994326</v>
      </c>
      <c r="K24" s="18">
        <f t="shared" si="19"/>
        <v>12</v>
      </c>
      <c r="L24" s="17">
        <f t="shared" si="20"/>
        <v>59861.877534070991</v>
      </c>
      <c r="M24" s="17">
        <f t="shared" si="21"/>
        <v>5986.1877534070991</v>
      </c>
      <c r="O24" s="24">
        <f t="shared" si="10"/>
        <v>0</v>
      </c>
      <c r="P24" s="24">
        <f t="shared" si="11"/>
        <v>0</v>
      </c>
      <c r="Q24" s="24">
        <f t="shared" si="12"/>
        <v>0</v>
      </c>
      <c r="R24" s="24">
        <f t="shared" si="13"/>
        <v>0</v>
      </c>
      <c r="S24" s="24">
        <f t="shared" si="14"/>
        <v>0</v>
      </c>
      <c r="T24" s="24">
        <f t="shared" si="4"/>
        <v>0</v>
      </c>
    </row>
    <row r="25" spans="2:20" x14ac:dyDescent="0.25">
      <c r="B25">
        <f t="shared" si="5"/>
        <v>36</v>
      </c>
      <c r="C25" s="24">
        <f t="shared" si="0"/>
        <v>82293.378355994326</v>
      </c>
      <c r="D25" s="24" t="str">
        <f t="shared" si="6"/>
        <v/>
      </c>
      <c r="E25" s="6"/>
      <c r="F25" s="24">
        <f t="shared" si="15"/>
        <v>88578.875497071771</v>
      </c>
      <c r="G25" s="24">
        <f t="shared" si="16"/>
        <v>7086.3100397657417</v>
      </c>
      <c r="H25" s="24">
        <f t="shared" si="17"/>
        <v>-1417.2620079531484</v>
      </c>
      <c r="I25" s="24">
        <f t="shared" si="18"/>
        <v>94247.923528884363</v>
      </c>
      <c r="K25" s="18">
        <f t="shared" si="19"/>
        <v>13</v>
      </c>
      <c r="L25" s="17">
        <f t="shared" si="20"/>
        <v>62854.971410774546</v>
      </c>
      <c r="M25" s="17">
        <f t="shared" si="21"/>
        <v>6285.4971410774551</v>
      </c>
      <c r="O25" s="24">
        <f t="shared" si="10"/>
        <v>0</v>
      </c>
      <c r="P25" s="24">
        <f t="shared" si="11"/>
        <v>0</v>
      </c>
      <c r="Q25" s="24">
        <f t="shared" si="12"/>
        <v>0</v>
      </c>
      <c r="R25" s="24">
        <f t="shared" si="13"/>
        <v>0</v>
      </c>
      <c r="S25" s="24">
        <f t="shared" si="14"/>
        <v>0</v>
      </c>
      <c r="T25" s="24">
        <f t="shared" si="4"/>
        <v>0</v>
      </c>
    </row>
    <row r="26" spans="2:20" x14ac:dyDescent="0.25">
      <c r="B26">
        <f t="shared" si="5"/>
        <v>37</v>
      </c>
      <c r="C26" s="24">
        <f t="shared" si="0"/>
        <v>94247.923528884363</v>
      </c>
      <c r="D26" s="24" t="str">
        <f t="shared" si="6"/>
        <v/>
      </c>
      <c r="E26" s="6"/>
      <c r="F26" s="24">
        <f t="shared" si="15"/>
        <v>100847.69552701569</v>
      </c>
      <c r="G26" s="24">
        <f t="shared" si="16"/>
        <v>8067.8156421612557</v>
      </c>
      <c r="H26" s="24">
        <f t="shared" si="17"/>
        <v>-1613.5631284322512</v>
      </c>
      <c r="I26" s="24">
        <f t="shared" si="18"/>
        <v>107301.9480407447</v>
      </c>
      <c r="K26" s="18">
        <f t="shared" si="19"/>
        <v>14</v>
      </c>
      <c r="L26" s="17">
        <f t="shared" si="20"/>
        <v>65997.719981313276</v>
      </c>
      <c r="M26" s="17">
        <f t="shared" si="21"/>
        <v>6599.7719981313276</v>
      </c>
      <c r="O26" s="24">
        <f t="shared" si="10"/>
        <v>0</v>
      </c>
      <c r="P26" s="24">
        <f t="shared" si="11"/>
        <v>0</v>
      </c>
      <c r="Q26" s="24">
        <f t="shared" si="12"/>
        <v>0</v>
      </c>
      <c r="R26" s="24">
        <f t="shared" si="13"/>
        <v>0</v>
      </c>
      <c r="S26" s="24">
        <f t="shared" si="14"/>
        <v>0</v>
      </c>
      <c r="T26" s="24">
        <f t="shared" si="4"/>
        <v>0</v>
      </c>
    </row>
    <row r="27" spans="2:20" x14ac:dyDescent="0.25">
      <c r="B27">
        <f t="shared" si="5"/>
        <v>38</v>
      </c>
      <c r="C27" s="24">
        <f t="shared" si="0"/>
        <v>107301.9480407447</v>
      </c>
      <c r="D27" s="24" t="str">
        <f t="shared" si="6"/>
        <v/>
      </c>
      <c r="E27" s="6"/>
      <c r="F27" s="24">
        <f t="shared" si="15"/>
        <v>114231.70863878258</v>
      </c>
      <c r="G27" s="24">
        <f t="shared" si="16"/>
        <v>9138.5366911026067</v>
      </c>
      <c r="H27" s="24">
        <f t="shared" si="17"/>
        <v>-1827.7073382205215</v>
      </c>
      <c r="I27" s="24">
        <f t="shared" si="18"/>
        <v>121542.53799166466</v>
      </c>
      <c r="K27" s="18">
        <f t="shared" si="19"/>
        <v>15</v>
      </c>
      <c r="L27" s="17">
        <f t="shared" si="20"/>
        <v>69297.605980378939</v>
      </c>
      <c r="M27" s="17">
        <f t="shared" si="21"/>
        <v>6929.7605980378939</v>
      </c>
      <c r="O27" s="24">
        <f t="shared" si="10"/>
        <v>0</v>
      </c>
      <c r="P27" s="24">
        <f t="shared" si="11"/>
        <v>0</v>
      </c>
      <c r="Q27" s="24">
        <f t="shared" si="12"/>
        <v>0</v>
      </c>
      <c r="R27" s="24">
        <f t="shared" si="13"/>
        <v>0</v>
      </c>
      <c r="S27" s="24">
        <f t="shared" si="14"/>
        <v>0</v>
      </c>
      <c r="T27" s="24">
        <f t="shared" si="4"/>
        <v>0</v>
      </c>
    </row>
    <row r="28" spans="2:20" x14ac:dyDescent="0.25">
      <c r="B28">
        <f t="shared" si="5"/>
        <v>39</v>
      </c>
      <c r="C28" s="24">
        <f t="shared" si="0"/>
        <v>121542.53799166466</v>
      </c>
      <c r="D28" s="24" t="str">
        <f t="shared" si="6"/>
        <v/>
      </c>
      <c r="E28" s="6"/>
      <c r="F28" s="24">
        <f t="shared" si="15"/>
        <v>128818.78661960445</v>
      </c>
      <c r="G28" s="24">
        <f t="shared" si="16"/>
        <v>10305.502929568356</v>
      </c>
      <c r="H28" s="24">
        <f t="shared" si="17"/>
        <v>-2061.1005859136712</v>
      </c>
      <c r="I28" s="24">
        <f t="shared" si="18"/>
        <v>137063.18896325913</v>
      </c>
      <c r="K28" s="18">
        <f t="shared" si="19"/>
        <v>16</v>
      </c>
      <c r="L28" s="17">
        <f t="shared" si="20"/>
        <v>72762.486279397883</v>
      </c>
      <c r="M28" s="17">
        <f t="shared" si="21"/>
        <v>7276.248627939789</v>
      </c>
      <c r="O28" s="24">
        <f t="shared" si="10"/>
        <v>0</v>
      </c>
      <c r="P28" s="24">
        <f t="shared" si="11"/>
        <v>0</v>
      </c>
      <c r="Q28" s="24">
        <f t="shared" si="12"/>
        <v>0</v>
      </c>
      <c r="R28" s="24">
        <f t="shared" si="13"/>
        <v>0</v>
      </c>
      <c r="S28" s="24">
        <f t="shared" si="14"/>
        <v>0</v>
      </c>
      <c r="T28" s="24">
        <f t="shared" si="4"/>
        <v>0</v>
      </c>
    </row>
    <row r="29" spans="2:20" x14ac:dyDescent="0.25">
      <c r="B29">
        <f t="shared" si="5"/>
        <v>40</v>
      </c>
      <c r="C29" s="24">
        <f t="shared" si="0"/>
        <v>137063.18896325913</v>
      </c>
      <c r="D29" s="24">
        <f t="shared" si="6"/>
        <v>0</v>
      </c>
      <c r="E29" s="6"/>
      <c r="F29" s="24">
        <f t="shared" si="15"/>
        <v>144703.25002259592</v>
      </c>
      <c r="G29" s="24">
        <f t="shared" si="16"/>
        <v>11576.260001807674</v>
      </c>
      <c r="H29" s="24">
        <f t="shared" si="17"/>
        <v>-2315.252000361535</v>
      </c>
      <c r="I29" s="24">
        <f t="shared" si="18"/>
        <v>153964.25802404206</v>
      </c>
      <c r="K29" s="18">
        <f t="shared" si="19"/>
        <v>17</v>
      </c>
      <c r="L29" s="17">
        <f t="shared" si="20"/>
        <v>76400.610593367775</v>
      </c>
      <c r="M29" s="17">
        <f t="shared" si="21"/>
        <v>7640.0610593367783</v>
      </c>
      <c r="O29" s="24">
        <f t="shared" si="10"/>
        <v>7640.0610593367783</v>
      </c>
      <c r="P29" s="24">
        <f t="shared" si="11"/>
        <v>611.2048847469423</v>
      </c>
      <c r="Q29" s="24">
        <f t="shared" si="12"/>
        <v>-122.24097694938847</v>
      </c>
      <c r="R29" s="24">
        <f t="shared" si="13"/>
        <v>488.96390779755382</v>
      </c>
      <c r="S29" s="24">
        <f t="shared" si="14"/>
        <v>8129.0249671343317</v>
      </c>
      <c r="T29" s="24">
        <f t="shared" si="4"/>
        <v>7640.0610593367783</v>
      </c>
    </row>
    <row r="30" spans="2:20" x14ac:dyDescent="0.25">
      <c r="B30">
        <f t="shared" si="5"/>
        <v>41</v>
      </c>
      <c r="C30" s="24">
        <f t="shared" si="0"/>
        <v>153964.25802404206</v>
      </c>
      <c r="D30" s="24">
        <f t="shared" si="6"/>
        <v>8129.0249671343317</v>
      </c>
      <c r="E30" s="6"/>
      <c r="F30" s="24">
        <f t="shared" si="15"/>
        <v>161986.32213634567</v>
      </c>
      <c r="G30" s="24">
        <f t="shared" si="16"/>
        <v>12958.905770907653</v>
      </c>
      <c r="H30" s="24">
        <f t="shared" si="17"/>
        <v>-2591.7811541815308</v>
      </c>
      <c r="I30" s="24">
        <f t="shared" si="18"/>
        <v>172353.4467530718</v>
      </c>
      <c r="K30" s="18">
        <f t="shared" si="19"/>
        <v>18</v>
      </c>
      <c r="L30" s="17">
        <f t="shared" si="20"/>
        <v>80220.64112303617</v>
      </c>
      <c r="M30" s="17">
        <f t="shared" si="21"/>
        <v>8022.0641123036175</v>
      </c>
      <c r="O30" s="24">
        <f t="shared" si="10"/>
        <v>16151.089079437948</v>
      </c>
      <c r="P30" s="24">
        <f t="shared" si="11"/>
        <v>1292.0871263550359</v>
      </c>
      <c r="Q30" s="24">
        <f t="shared" si="12"/>
        <v>-258.41742527100718</v>
      </c>
      <c r="R30" s="24">
        <f t="shared" si="13"/>
        <v>1033.6697010840287</v>
      </c>
      <c r="S30" s="24">
        <f t="shared" si="14"/>
        <v>17184.758780521977</v>
      </c>
      <c r="T30" s="24">
        <f t="shared" si="4"/>
        <v>8022.0641123036175</v>
      </c>
    </row>
    <row r="31" spans="2:20" x14ac:dyDescent="0.25">
      <c r="B31">
        <f t="shared" si="5"/>
        <v>42</v>
      </c>
      <c r="C31" s="24">
        <f t="shared" si="0"/>
        <v>172353.4467530718</v>
      </c>
      <c r="D31" s="24">
        <f t="shared" si="6"/>
        <v>17184.758780521977</v>
      </c>
      <c r="E31" s="6"/>
      <c r="F31" s="24">
        <f t="shared" si="15"/>
        <v>180776.61407099059</v>
      </c>
      <c r="G31" s="24">
        <f t="shared" si="16"/>
        <v>14462.129125679246</v>
      </c>
      <c r="H31" s="24">
        <f t="shared" si="17"/>
        <v>-2892.4258251358497</v>
      </c>
      <c r="I31" s="24">
        <f t="shared" si="18"/>
        <v>192346.31737153401</v>
      </c>
      <c r="K31" s="18">
        <f t="shared" si="19"/>
        <v>19</v>
      </c>
      <c r="L31" s="17">
        <f t="shared" si="20"/>
        <v>84231.673179187987</v>
      </c>
      <c r="M31" s="17">
        <f t="shared" si="21"/>
        <v>8423.1673179187983</v>
      </c>
      <c r="O31" s="24">
        <f t="shared" si="10"/>
        <v>25607.926098440774</v>
      </c>
      <c r="P31" s="24">
        <f t="shared" si="11"/>
        <v>2048.6340878752621</v>
      </c>
      <c r="Q31" s="24">
        <f t="shared" si="12"/>
        <v>-409.72681757505245</v>
      </c>
      <c r="R31" s="24">
        <f t="shared" si="13"/>
        <v>1638.9072703002098</v>
      </c>
      <c r="S31" s="24">
        <f t="shared" si="14"/>
        <v>27246.833368740983</v>
      </c>
      <c r="T31" s="24">
        <f t="shared" si="4"/>
        <v>8423.1673179187983</v>
      </c>
    </row>
    <row r="32" spans="2:20" x14ac:dyDescent="0.25">
      <c r="B32">
        <f t="shared" si="5"/>
        <v>43</v>
      </c>
      <c r="C32" s="24">
        <f t="shared" ref="C32:C40" si="22">IF(B32="","",I31)</f>
        <v>192346.31737153401</v>
      </c>
      <c r="D32" s="24">
        <f t="shared" si="6"/>
        <v>27246.833368740983</v>
      </c>
      <c r="E32" s="6"/>
      <c r="F32" s="24">
        <f t="shared" si="15"/>
        <v>201190.64305534874</v>
      </c>
      <c r="G32" s="24">
        <f t="shared" si="16"/>
        <v>16095.2514444279</v>
      </c>
      <c r="H32" s="24">
        <f t="shared" si="17"/>
        <v>-3219.0502888855804</v>
      </c>
      <c r="I32" s="24">
        <f t="shared" si="18"/>
        <v>214066.84421089108</v>
      </c>
      <c r="K32" s="18">
        <f t="shared" si="19"/>
        <v>20</v>
      </c>
      <c r="L32" s="17">
        <f t="shared" si="20"/>
        <v>88443.256838147383</v>
      </c>
      <c r="M32" s="17">
        <f t="shared" si="21"/>
        <v>8844.325683814739</v>
      </c>
      <c r="O32" s="24">
        <f t="shared" si="10"/>
        <v>36091.159052555726</v>
      </c>
      <c r="P32" s="24">
        <f t="shared" si="11"/>
        <v>2887.292724204458</v>
      </c>
      <c r="Q32" s="24">
        <f t="shared" si="12"/>
        <v>-577.45854484089159</v>
      </c>
      <c r="R32" s="24">
        <f t="shared" si="13"/>
        <v>2309.8341793635664</v>
      </c>
      <c r="S32" s="24">
        <f t="shared" si="14"/>
        <v>38400.993231919289</v>
      </c>
      <c r="T32" s="24">
        <f t="shared" si="4"/>
        <v>8844.325683814739</v>
      </c>
    </row>
    <row r="33" spans="2:20" x14ac:dyDescent="0.25">
      <c r="B33">
        <f t="shared" si="5"/>
        <v>44</v>
      </c>
      <c r="C33" s="24">
        <f t="shared" si="22"/>
        <v>214066.84421089108</v>
      </c>
      <c r="D33" s="24">
        <f t="shared" si="6"/>
        <v>38400.993231919289</v>
      </c>
      <c r="E33" s="6"/>
      <c r="F33" s="24">
        <f t="shared" si="15"/>
        <v>223353.38617889656</v>
      </c>
      <c r="G33" s="24">
        <f t="shared" si="16"/>
        <v>17868.270894311725</v>
      </c>
      <c r="H33" s="24">
        <f t="shared" si="17"/>
        <v>-3573.6541788623454</v>
      </c>
      <c r="I33" s="24">
        <f t="shared" si="18"/>
        <v>237648.00289434593</v>
      </c>
      <c r="K33" s="18">
        <f t="shared" si="19"/>
        <v>21</v>
      </c>
      <c r="L33" s="17">
        <f t="shared" si="20"/>
        <v>92865.419680054751</v>
      </c>
      <c r="M33" s="17">
        <f t="shared" si="21"/>
        <v>9286.5419680054747</v>
      </c>
      <c r="O33" s="24">
        <f t="shared" si="10"/>
        <v>47687.535199924765</v>
      </c>
      <c r="P33" s="24">
        <f t="shared" si="11"/>
        <v>3815.0028159939811</v>
      </c>
      <c r="Q33" s="24">
        <f t="shared" si="12"/>
        <v>-763.00056319879627</v>
      </c>
      <c r="R33" s="24">
        <f t="shared" si="13"/>
        <v>3052.0022527951851</v>
      </c>
      <c r="S33" s="24">
        <f t="shared" si="14"/>
        <v>50739.537452719953</v>
      </c>
      <c r="T33" s="24">
        <f t="shared" si="4"/>
        <v>9286.5419680054747</v>
      </c>
    </row>
    <row r="34" spans="2:20" x14ac:dyDescent="0.25">
      <c r="B34">
        <f t="shared" si="5"/>
        <v>45</v>
      </c>
      <c r="C34" s="24">
        <f t="shared" si="22"/>
        <v>237648.00289434593</v>
      </c>
      <c r="D34" s="24">
        <f t="shared" si="6"/>
        <v>50739.537452719953</v>
      </c>
      <c r="E34" s="6"/>
      <c r="F34" s="24">
        <f t="shared" si="15"/>
        <v>247398.87196075168</v>
      </c>
      <c r="G34" s="24">
        <f t="shared" si="16"/>
        <v>19791.909756860136</v>
      </c>
      <c r="H34" s="24">
        <f t="shared" si="17"/>
        <v>-3958.3819513720273</v>
      </c>
      <c r="I34" s="24">
        <f t="shared" si="18"/>
        <v>263232.3997662398</v>
      </c>
      <c r="K34" s="18">
        <f t="shared" si="19"/>
        <v>22</v>
      </c>
      <c r="L34" s="17">
        <f t="shared" si="20"/>
        <v>97508.690664057489</v>
      </c>
      <c r="M34" s="17">
        <f t="shared" si="21"/>
        <v>9750.8690664057485</v>
      </c>
      <c r="O34" s="24">
        <f t="shared" si="10"/>
        <v>60490.406519125703</v>
      </c>
      <c r="P34" s="24">
        <f t="shared" si="11"/>
        <v>4839.2325215300561</v>
      </c>
      <c r="Q34" s="24">
        <f t="shared" si="12"/>
        <v>-967.8465043060113</v>
      </c>
      <c r="R34" s="24">
        <f t="shared" si="13"/>
        <v>3871.3860172240447</v>
      </c>
      <c r="S34" s="24">
        <f t="shared" si="14"/>
        <v>64361.792536349749</v>
      </c>
      <c r="T34" s="24">
        <f t="shared" si="4"/>
        <v>9750.8690664057485</v>
      </c>
    </row>
    <row r="35" spans="2:20" x14ac:dyDescent="0.25">
      <c r="B35">
        <f t="shared" si="5"/>
        <v>46</v>
      </c>
      <c r="C35" s="24">
        <f t="shared" si="22"/>
        <v>263232.3997662398</v>
      </c>
      <c r="D35" s="24">
        <f t="shared" si="6"/>
        <v>64361.792536349749</v>
      </c>
      <c r="E35" s="6"/>
      <c r="F35" s="24">
        <f t="shared" si="15"/>
        <v>273470.81228596583</v>
      </c>
      <c r="G35" s="24">
        <f t="shared" si="16"/>
        <v>21877.664982877268</v>
      </c>
      <c r="H35" s="24">
        <f t="shared" si="17"/>
        <v>-4375.5329965754536</v>
      </c>
      <c r="I35" s="24">
        <f t="shared" si="18"/>
        <v>290972.94427226763</v>
      </c>
      <c r="K35" s="18">
        <f t="shared" si="19"/>
        <v>23</v>
      </c>
      <c r="L35" s="17">
        <f t="shared" si="20"/>
        <v>102384.12519726036</v>
      </c>
      <c r="M35" s="17">
        <f t="shared" si="21"/>
        <v>10238.412519726036</v>
      </c>
      <c r="O35" s="24">
        <f t="shared" si="10"/>
        <v>74600.205056075793</v>
      </c>
      <c r="P35" s="24">
        <f t="shared" si="11"/>
        <v>5968.0164044860639</v>
      </c>
      <c r="Q35" s="24">
        <f t="shared" si="12"/>
        <v>-1193.6032808972129</v>
      </c>
      <c r="R35" s="24">
        <f t="shared" si="13"/>
        <v>4774.4131235888508</v>
      </c>
      <c r="S35" s="24">
        <f t="shared" si="14"/>
        <v>79374.618179664642</v>
      </c>
      <c r="T35" s="24">
        <f t="shared" si="4"/>
        <v>10238.412519726036</v>
      </c>
    </row>
    <row r="36" spans="2:20" x14ac:dyDescent="0.25">
      <c r="B36">
        <f t="shared" si="5"/>
        <v>47</v>
      </c>
      <c r="C36" s="24">
        <f t="shared" si="22"/>
        <v>290972.94427226763</v>
      </c>
      <c r="D36" s="24">
        <f t="shared" si="6"/>
        <v>79374.618179664642</v>
      </c>
      <c r="F36" s="24">
        <f t="shared" si="15"/>
        <v>301723.27741797996</v>
      </c>
      <c r="G36" s="24">
        <f t="shared" si="16"/>
        <v>24137.862193438395</v>
      </c>
      <c r="H36" s="24">
        <f t="shared" si="17"/>
        <v>-4827.5724386876791</v>
      </c>
      <c r="I36" s="24">
        <f t="shared" si="18"/>
        <v>321033.56717273069</v>
      </c>
      <c r="K36" s="18">
        <f t="shared" si="19"/>
        <v>24</v>
      </c>
      <c r="L36" s="17">
        <f t="shared" si="20"/>
        <v>107503.33145712339</v>
      </c>
      <c r="M36" s="17">
        <f t="shared" si="21"/>
        <v>10750.33314571234</v>
      </c>
      <c r="O36" s="24">
        <f t="shared" si="10"/>
        <v>90124.951325376984</v>
      </c>
      <c r="P36" s="24">
        <f t="shared" si="11"/>
        <v>7209.9961060301584</v>
      </c>
      <c r="Q36" s="24">
        <f t="shared" si="12"/>
        <v>-1441.9992212060317</v>
      </c>
      <c r="R36" s="24">
        <f t="shared" si="13"/>
        <v>5767.9968848241269</v>
      </c>
      <c r="S36" s="24">
        <f t="shared" si="14"/>
        <v>95892.94821020111</v>
      </c>
      <c r="T36" s="24">
        <f t="shared" si="4"/>
        <v>10750.33314571234</v>
      </c>
    </row>
    <row r="37" spans="2:20" x14ac:dyDescent="0.25">
      <c r="B37">
        <f t="shared" si="5"/>
        <v>48</v>
      </c>
      <c r="C37" s="24">
        <f t="shared" si="22"/>
        <v>321033.56717273069</v>
      </c>
      <c r="D37" s="24">
        <f t="shared" si="6"/>
        <v>95892.94821020111</v>
      </c>
      <c r="F37" s="24">
        <f t="shared" si="15"/>
        <v>332321.41697572864</v>
      </c>
      <c r="G37" s="24">
        <f t="shared" si="16"/>
        <v>26585.713358058292</v>
      </c>
      <c r="H37" s="24">
        <f t="shared" si="17"/>
        <v>-5317.1426716116584</v>
      </c>
      <c r="I37" s="24">
        <f t="shared" si="18"/>
        <v>353589.98766217526</v>
      </c>
      <c r="K37" s="18">
        <f t="shared" si="19"/>
        <v>25</v>
      </c>
      <c r="L37" s="17">
        <f t="shared" si="20"/>
        <v>112878.49802997957</v>
      </c>
      <c r="M37" s="17">
        <f t="shared" si="21"/>
        <v>11287.849802997958</v>
      </c>
      <c r="O37" s="24">
        <f t="shared" si="10"/>
        <v>107180.79801319906</v>
      </c>
      <c r="P37" s="24">
        <f t="shared" si="11"/>
        <v>8574.4638410559255</v>
      </c>
      <c r="Q37" s="24">
        <f t="shared" si="12"/>
        <v>-1714.8927682111853</v>
      </c>
      <c r="R37" s="24">
        <f t="shared" si="13"/>
        <v>6859.5710728447402</v>
      </c>
      <c r="S37" s="24">
        <f t="shared" si="14"/>
        <v>114040.36908604381</v>
      </c>
      <c r="T37" s="24">
        <f t="shared" si="4"/>
        <v>11287.849802997958</v>
      </c>
    </row>
    <row r="38" spans="2:20" x14ac:dyDescent="0.25">
      <c r="B38">
        <f t="shared" si="5"/>
        <v>49</v>
      </c>
      <c r="C38" s="24">
        <f t="shared" si="22"/>
        <v>353589.98766217526</v>
      </c>
      <c r="D38" s="24">
        <f t="shared" si="6"/>
        <v>114040.36908604381</v>
      </c>
      <c r="F38" s="24">
        <f t="shared" si="15"/>
        <v>365442.2299553231</v>
      </c>
      <c r="G38" s="24">
        <f t="shared" si="16"/>
        <v>29235.378396425847</v>
      </c>
      <c r="H38" s="24">
        <f t="shared" si="17"/>
        <v>-5847.0756792851698</v>
      </c>
      <c r="I38" s="24">
        <f t="shared" si="18"/>
        <v>388830.5326724638</v>
      </c>
      <c r="K38" s="18">
        <f t="shared" si="19"/>
        <v>26</v>
      </c>
      <c r="L38" s="17">
        <f t="shared" si="20"/>
        <v>118522.42293147855</v>
      </c>
      <c r="M38" s="17">
        <f t="shared" si="21"/>
        <v>11852.242293147856</v>
      </c>
      <c r="O38" s="24">
        <f t="shared" si="10"/>
        <v>125892.61137919166</v>
      </c>
      <c r="P38" s="24">
        <f t="shared" si="11"/>
        <v>10071.408910335333</v>
      </c>
      <c r="Q38" s="24">
        <f t="shared" si="12"/>
        <v>-2014.2817820670666</v>
      </c>
      <c r="R38" s="24">
        <f t="shared" si="13"/>
        <v>8057.1271282682665</v>
      </c>
      <c r="S38" s="24">
        <f t="shared" si="14"/>
        <v>133949.73850745993</v>
      </c>
      <c r="T38" s="24">
        <f t="shared" si="4"/>
        <v>11852.242293147856</v>
      </c>
    </row>
    <row r="39" spans="2:20" x14ac:dyDescent="0.25">
      <c r="B39">
        <f t="shared" ref="B39:B67" si="23">IF(B38&gt;69,"",B38+1)</f>
        <v>50</v>
      </c>
      <c r="C39" s="24">
        <f t="shared" si="22"/>
        <v>388830.5326724638</v>
      </c>
      <c r="D39" s="24">
        <f t="shared" si="6"/>
        <v>133949.73850745993</v>
      </c>
      <c r="F39" s="24">
        <f t="shared" si="15"/>
        <v>401275.38708026905</v>
      </c>
      <c r="G39" s="24">
        <f t="shared" si="16"/>
        <v>32102.030966421524</v>
      </c>
      <c r="H39" s="24">
        <f t="shared" si="17"/>
        <v>-6420.4061932843051</v>
      </c>
      <c r="I39" s="24">
        <f t="shared" si="18"/>
        <v>426957.01185340626</v>
      </c>
      <c r="K39" s="18">
        <f t="shared" si="19"/>
        <v>27</v>
      </c>
      <c r="L39" s="17">
        <f t="shared" si="20"/>
        <v>124448.54407805248</v>
      </c>
      <c r="M39" s="17">
        <f t="shared" si="21"/>
        <v>12444.854407805249</v>
      </c>
      <c r="O39" s="24">
        <f t="shared" si="10"/>
        <v>146394.59291526518</v>
      </c>
      <c r="P39" s="24">
        <f t="shared" si="11"/>
        <v>11711.567433221215</v>
      </c>
      <c r="Q39" s="24">
        <f t="shared" si="12"/>
        <v>-2342.3134866442429</v>
      </c>
      <c r="R39" s="24">
        <f t="shared" si="13"/>
        <v>9369.2539465769714</v>
      </c>
      <c r="S39" s="24">
        <f t="shared" si="14"/>
        <v>155763.84686184215</v>
      </c>
      <c r="T39" s="24">
        <f t="shared" si="4"/>
        <v>12444.854407805249</v>
      </c>
    </row>
    <row r="40" spans="2:20" x14ac:dyDescent="0.25">
      <c r="B40">
        <f t="shared" si="23"/>
        <v>51</v>
      </c>
      <c r="C40" s="24">
        <f t="shared" si="22"/>
        <v>426957.01185340626</v>
      </c>
      <c r="D40" s="24">
        <f t="shared" si="6"/>
        <v>155763.84686184215</v>
      </c>
      <c r="F40" s="24">
        <f t="shared" si="15"/>
        <v>440024.10898160178</v>
      </c>
      <c r="G40" s="24">
        <f t="shared" si="16"/>
        <v>35201.928718528143</v>
      </c>
      <c r="H40" s="24">
        <f t="shared" si="17"/>
        <v>-7040.3857437056286</v>
      </c>
      <c r="I40" s="24">
        <f t="shared" si="18"/>
        <v>468185.65195642429</v>
      </c>
      <c r="K40" s="18">
        <f t="shared" si="19"/>
        <v>28</v>
      </c>
      <c r="L40" s="17">
        <f t="shared" si="20"/>
        <v>130670.97128195511</v>
      </c>
      <c r="M40" s="17">
        <f t="shared" si="21"/>
        <v>13067.097128195512</v>
      </c>
      <c r="O40" s="24">
        <f t="shared" si="10"/>
        <v>168830.94399003766</v>
      </c>
      <c r="P40" s="24">
        <f t="shared" si="11"/>
        <v>13506.475519203013</v>
      </c>
      <c r="Q40" s="24">
        <f t="shared" si="12"/>
        <v>-2701.2951038406027</v>
      </c>
      <c r="R40" s="24">
        <f t="shared" si="13"/>
        <v>10805.180415362411</v>
      </c>
      <c r="S40" s="24">
        <f t="shared" si="14"/>
        <v>179636.12440540007</v>
      </c>
      <c r="T40" s="24">
        <f t="shared" si="4"/>
        <v>13067.097128195512</v>
      </c>
    </row>
    <row r="41" spans="2:20" x14ac:dyDescent="0.25">
      <c r="B41">
        <f t="shared" si="23"/>
        <v>52</v>
      </c>
      <c r="C41" s="24">
        <f t="shared" ref="C41:C59" si="24">IF(B41="","",I40)</f>
        <v>468185.65195642429</v>
      </c>
      <c r="D41" s="24">
        <f t="shared" si="6"/>
        <v>179636.12440540007</v>
      </c>
      <c r="F41" s="24">
        <f t="shared" si="15"/>
        <v>481906.10394102958</v>
      </c>
      <c r="G41" s="24">
        <f t="shared" si="16"/>
        <v>38552.488315282368</v>
      </c>
      <c r="H41" s="24">
        <f t="shared" si="17"/>
        <v>-7710.4976630564743</v>
      </c>
      <c r="I41" s="24">
        <f t="shared" si="18"/>
        <v>512748.09459325549</v>
      </c>
      <c r="K41" s="18">
        <f t="shared" si="19"/>
        <v>29</v>
      </c>
      <c r="L41" s="17">
        <f t="shared" si="20"/>
        <v>137204.51984605286</v>
      </c>
      <c r="M41" s="17">
        <f t="shared" si="21"/>
        <v>13720.451984605286</v>
      </c>
      <c r="O41" s="24">
        <f t="shared" si="10"/>
        <v>193356.57639000536</v>
      </c>
      <c r="P41" s="24">
        <f t="shared" si="11"/>
        <v>15468.526111200428</v>
      </c>
      <c r="Q41" s="24">
        <f t="shared" si="12"/>
        <v>-3093.7052222400857</v>
      </c>
      <c r="R41" s="24">
        <f t="shared" si="13"/>
        <v>12374.820888960343</v>
      </c>
      <c r="S41" s="24">
        <f t="shared" si="14"/>
        <v>205731.39727896571</v>
      </c>
      <c r="T41" s="24">
        <f t="shared" si="4"/>
        <v>13720.451984605286</v>
      </c>
    </row>
    <row r="42" spans="2:20" x14ac:dyDescent="0.25">
      <c r="B42">
        <f t="shared" si="23"/>
        <v>53</v>
      </c>
      <c r="C42" s="24">
        <f t="shared" si="24"/>
        <v>512748.09459325549</v>
      </c>
      <c r="D42" s="24">
        <f t="shared" si="6"/>
        <v>205731.39727896571</v>
      </c>
      <c r="F42" s="24">
        <f t="shared" si="15"/>
        <v>527154.56917709101</v>
      </c>
      <c r="G42" s="24">
        <f t="shared" si="16"/>
        <v>42172.365534167278</v>
      </c>
      <c r="H42" s="24">
        <f t="shared" si="17"/>
        <v>-8434.4731068334568</v>
      </c>
      <c r="I42" s="24">
        <f t="shared" si="18"/>
        <v>560892.46160442487</v>
      </c>
      <c r="K42" s="18">
        <f t="shared" si="19"/>
        <v>30</v>
      </c>
      <c r="L42" s="17">
        <f t="shared" si="20"/>
        <v>144064.74583835551</v>
      </c>
      <c r="M42" s="17">
        <f t="shared" si="21"/>
        <v>14406.474583835552</v>
      </c>
      <c r="O42" s="24">
        <f t="shared" si="10"/>
        <v>220137.87186280126</v>
      </c>
      <c r="P42" s="24">
        <f t="shared" si="11"/>
        <v>17611.029749024103</v>
      </c>
      <c r="Q42" s="24">
        <f t="shared" si="12"/>
        <v>-3522.2059498048206</v>
      </c>
      <c r="R42" s="24">
        <f t="shared" si="13"/>
        <v>14088.823799219283</v>
      </c>
      <c r="S42" s="24">
        <f t="shared" si="14"/>
        <v>234226.69566202053</v>
      </c>
      <c r="T42" s="24">
        <f t="shared" si="4"/>
        <v>14406.474583835552</v>
      </c>
    </row>
    <row r="43" spans="2:20" x14ac:dyDescent="0.25">
      <c r="B43">
        <f t="shared" si="23"/>
        <v>54</v>
      </c>
      <c r="C43" s="24">
        <f t="shared" si="24"/>
        <v>560892.46160442487</v>
      </c>
      <c r="D43" s="24">
        <f t="shared" si="6"/>
        <v>234226.69566202053</v>
      </c>
      <c r="F43" s="24">
        <f t="shared" si="15"/>
        <v>576019.25991745223</v>
      </c>
      <c r="G43" s="24">
        <f t="shared" si="16"/>
        <v>46081.540793396176</v>
      </c>
      <c r="H43" s="24">
        <f t="shared" si="17"/>
        <v>-9216.3081586792359</v>
      </c>
      <c r="I43" s="24">
        <f t="shared" si="18"/>
        <v>612884.49255216913</v>
      </c>
      <c r="K43" s="18">
        <f t="shared" si="19"/>
        <v>31</v>
      </c>
      <c r="L43" s="17">
        <f t="shared" si="20"/>
        <v>151267.98313027329</v>
      </c>
      <c r="M43" s="17">
        <f t="shared" si="21"/>
        <v>15126.79831302733</v>
      </c>
      <c r="O43" s="24">
        <f t="shared" si="10"/>
        <v>249353.49397504787</v>
      </c>
      <c r="P43" s="24">
        <f t="shared" si="11"/>
        <v>19948.27951800383</v>
      </c>
      <c r="Q43" s="24">
        <f t="shared" si="12"/>
        <v>-3989.6559036007661</v>
      </c>
      <c r="R43" s="24">
        <f t="shared" si="13"/>
        <v>15958.623614403064</v>
      </c>
      <c r="S43" s="24">
        <f t="shared" si="14"/>
        <v>265312.11758945091</v>
      </c>
      <c r="T43" s="24">
        <f t="shared" si="4"/>
        <v>15126.79831302733</v>
      </c>
    </row>
    <row r="44" spans="2:20" x14ac:dyDescent="0.25">
      <c r="B44">
        <f t="shared" si="23"/>
        <v>55</v>
      </c>
      <c r="C44" s="24">
        <f t="shared" si="24"/>
        <v>612884.49255216913</v>
      </c>
      <c r="D44" s="24">
        <f t="shared" si="6"/>
        <v>265312.11758945091</v>
      </c>
      <c r="F44" s="24">
        <f t="shared" si="15"/>
        <v>628767.63078084786</v>
      </c>
      <c r="G44" s="24">
        <f t="shared" si="16"/>
        <v>50301.410462467829</v>
      </c>
      <c r="H44" s="24">
        <f t="shared" si="17"/>
        <v>-10060.282092493566</v>
      </c>
      <c r="I44" s="24">
        <f t="shared" si="18"/>
        <v>669008.75915082206</v>
      </c>
      <c r="K44" s="18">
        <f t="shared" si="19"/>
        <v>32</v>
      </c>
      <c r="L44" s="17">
        <f t="shared" si="20"/>
        <v>158831.38228678697</v>
      </c>
      <c r="M44" s="17">
        <f t="shared" si="21"/>
        <v>15883.138228678697</v>
      </c>
      <c r="O44" s="24">
        <f t="shared" si="10"/>
        <v>281195.25581812963</v>
      </c>
      <c r="P44" s="24">
        <f t="shared" si="11"/>
        <v>22495.620465450371</v>
      </c>
      <c r="Q44" s="24">
        <f t="shared" si="12"/>
        <v>-4499.124093090074</v>
      </c>
      <c r="R44" s="24">
        <f t="shared" si="13"/>
        <v>17996.496372360296</v>
      </c>
      <c r="S44" s="24">
        <f t="shared" si="14"/>
        <v>299191.7521904899</v>
      </c>
      <c r="T44" s="24">
        <f t="shared" si="4"/>
        <v>15883.138228678697</v>
      </c>
    </row>
    <row r="45" spans="2:20" x14ac:dyDescent="0.25">
      <c r="B45">
        <f t="shared" si="23"/>
        <v>56</v>
      </c>
      <c r="C45" s="24">
        <f t="shared" si="24"/>
        <v>669008.75915082206</v>
      </c>
      <c r="D45" s="24">
        <f t="shared" si="6"/>
        <v>299191.7521904899</v>
      </c>
      <c r="F45" s="24">
        <f t="shared" si="15"/>
        <v>685686.0542909347</v>
      </c>
      <c r="G45" s="24">
        <f t="shared" si="16"/>
        <v>54854.884343274774</v>
      </c>
      <c r="H45" s="24">
        <f t="shared" si="17"/>
        <v>-10970.976868654956</v>
      </c>
      <c r="I45" s="24">
        <f t="shared" si="18"/>
        <v>729569.9617655545</v>
      </c>
      <c r="K45" s="18">
        <f t="shared" si="19"/>
        <v>33</v>
      </c>
      <c r="L45" s="17">
        <f t="shared" si="20"/>
        <v>166772.95140112634</v>
      </c>
      <c r="M45" s="17">
        <f t="shared" si="21"/>
        <v>16677.295140112634</v>
      </c>
      <c r="O45" s="24">
        <f t="shared" si="10"/>
        <v>315869.04733060254</v>
      </c>
      <c r="P45" s="24">
        <f t="shared" si="11"/>
        <v>25269.523786448204</v>
      </c>
      <c r="Q45" s="24">
        <f t="shared" si="12"/>
        <v>-5053.9047572896416</v>
      </c>
      <c r="R45" s="24">
        <f t="shared" si="13"/>
        <v>20215.619029158563</v>
      </c>
      <c r="S45" s="24">
        <f t="shared" si="14"/>
        <v>336084.66635976109</v>
      </c>
      <c r="T45" s="24">
        <f t="shared" si="4"/>
        <v>16677.295140112634</v>
      </c>
    </row>
    <row r="46" spans="2:20" x14ac:dyDescent="0.25">
      <c r="B46">
        <f t="shared" si="23"/>
        <v>57</v>
      </c>
      <c r="C46" s="24">
        <f t="shared" si="24"/>
        <v>729569.9617655545</v>
      </c>
      <c r="D46" s="24">
        <f t="shared" si="6"/>
        <v>336084.66635976109</v>
      </c>
      <c r="F46" s="24">
        <f t="shared" si="15"/>
        <v>747081.12166267273</v>
      </c>
      <c r="G46" s="24">
        <f t="shared" si="16"/>
        <v>59766.489733013819</v>
      </c>
      <c r="H46" s="24">
        <f t="shared" si="17"/>
        <v>-11953.297946602765</v>
      </c>
      <c r="I46" s="24">
        <f t="shared" si="18"/>
        <v>794894.31344908371</v>
      </c>
      <c r="K46" s="18">
        <f t="shared" si="19"/>
        <v>34</v>
      </c>
      <c r="L46" s="17">
        <f t="shared" si="20"/>
        <v>175111.59897118266</v>
      </c>
      <c r="M46" s="17">
        <f t="shared" si="21"/>
        <v>17511.159897118265</v>
      </c>
      <c r="O46" s="24">
        <f t="shared" si="10"/>
        <v>353595.82625687937</v>
      </c>
      <c r="P46" s="24">
        <f t="shared" si="11"/>
        <v>28287.666100550352</v>
      </c>
      <c r="Q46" s="24">
        <f t="shared" si="12"/>
        <v>-5657.5332201100709</v>
      </c>
      <c r="R46" s="24">
        <f t="shared" si="13"/>
        <v>22630.13288044028</v>
      </c>
      <c r="S46" s="24">
        <f t="shared" si="14"/>
        <v>376225.95913731965</v>
      </c>
      <c r="T46" s="24">
        <f t="shared" si="4"/>
        <v>17511.159897118265</v>
      </c>
    </row>
    <row r="47" spans="2:20" x14ac:dyDescent="0.25">
      <c r="B47">
        <f t="shared" si="23"/>
        <v>58</v>
      </c>
      <c r="C47" s="24">
        <f t="shared" si="24"/>
        <v>794894.31344908371</v>
      </c>
      <c r="D47" s="24">
        <f t="shared" si="6"/>
        <v>376225.95913731965</v>
      </c>
      <c r="F47" s="24">
        <f t="shared" si="15"/>
        <v>813281.03134105785</v>
      </c>
      <c r="G47" s="24">
        <f t="shared" si="16"/>
        <v>65062.482507284629</v>
      </c>
      <c r="H47" s="24">
        <f t="shared" si="17"/>
        <v>-13012.496501456926</v>
      </c>
      <c r="I47" s="24">
        <f t="shared" si="18"/>
        <v>865331.01734688552</v>
      </c>
      <c r="K47" s="18">
        <f t="shared" si="19"/>
        <v>35</v>
      </c>
      <c r="L47" s="17">
        <f t="shared" si="20"/>
        <v>183867.1789197418</v>
      </c>
      <c r="M47" s="17">
        <f t="shared" si="21"/>
        <v>18386.717891974182</v>
      </c>
      <c r="O47" s="24">
        <f t="shared" si="10"/>
        <v>394612.67702929385</v>
      </c>
      <c r="P47" s="24">
        <f t="shared" si="11"/>
        <v>31569.014162343508</v>
      </c>
      <c r="Q47" s="24">
        <f t="shared" si="12"/>
        <v>-6313.802832468702</v>
      </c>
      <c r="R47" s="24">
        <f t="shared" si="13"/>
        <v>25255.211329874808</v>
      </c>
      <c r="S47" s="24">
        <f t="shared" si="14"/>
        <v>419867.88835916866</v>
      </c>
      <c r="T47" s="24">
        <f t="shared" si="4"/>
        <v>18386.717891974182</v>
      </c>
    </row>
    <row r="48" spans="2:20" x14ac:dyDescent="0.25">
      <c r="B48">
        <f t="shared" si="23"/>
        <v>59</v>
      </c>
      <c r="C48" s="24">
        <f t="shared" si="24"/>
        <v>865331.01734688552</v>
      </c>
      <c r="D48" s="24">
        <f t="shared" si="6"/>
        <v>419867.88835916866</v>
      </c>
      <c r="F48" s="24">
        <f t="shared" si="15"/>
        <v>884637.0711334584</v>
      </c>
      <c r="G48" s="24">
        <f t="shared" si="16"/>
        <v>70770.965690676676</v>
      </c>
      <c r="H48" s="24">
        <f t="shared" si="17"/>
        <v>-14154.193138135335</v>
      </c>
      <c r="I48" s="24">
        <f t="shared" si="18"/>
        <v>941253.84368599975</v>
      </c>
      <c r="K48" s="18">
        <f t="shared" si="19"/>
        <v>36</v>
      </c>
      <c r="L48" s="17">
        <f t="shared" si="20"/>
        <v>193060.5378657289</v>
      </c>
      <c r="M48" s="17">
        <f t="shared" si="21"/>
        <v>19306.053786572891</v>
      </c>
      <c r="O48" s="24">
        <f t="shared" si="10"/>
        <v>439173.94214574154</v>
      </c>
      <c r="P48" s="24">
        <f t="shared" si="11"/>
        <v>35133.915371659321</v>
      </c>
      <c r="Q48" s="24">
        <f t="shared" si="12"/>
        <v>-7026.7830743318646</v>
      </c>
      <c r="R48" s="24">
        <f t="shared" si="13"/>
        <v>28107.132297327458</v>
      </c>
      <c r="S48" s="24">
        <f t="shared" si="14"/>
        <v>467281.074443069</v>
      </c>
      <c r="T48" s="24">
        <f t="shared" si="4"/>
        <v>19306.053786572891</v>
      </c>
    </row>
    <row r="49" spans="2:20" x14ac:dyDescent="0.25">
      <c r="B49">
        <f t="shared" si="23"/>
        <v>60</v>
      </c>
      <c r="C49" s="24">
        <f t="shared" si="24"/>
        <v>941253.84368599975</v>
      </c>
      <c r="D49" s="24">
        <f t="shared" si="6"/>
        <v>467281.074443069</v>
      </c>
      <c r="F49" s="24">
        <f t="shared" si="15"/>
        <v>961525.2001619013</v>
      </c>
      <c r="G49" s="24">
        <f t="shared" si="16"/>
        <v>76922.01601295211</v>
      </c>
      <c r="H49" s="24">
        <f t="shared" si="17"/>
        <v>-15384.403202590423</v>
      </c>
      <c r="I49" s="24">
        <f t="shared" si="18"/>
        <v>1023062.812972263</v>
      </c>
      <c r="K49" s="18">
        <f t="shared" si="19"/>
        <v>37</v>
      </c>
      <c r="L49" s="17">
        <f t="shared" si="20"/>
        <v>202713.56475901534</v>
      </c>
      <c r="M49" s="17">
        <f t="shared" si="21"/>
        <v>20271.356475901535</v>
      </c>
      <c r="O49" s="24">
        <f t="shared" si="10"/>
        <v>487552.43091897055</v>
      </c>
      <c r="P49" s="24">
        <f t="shared" si="11"/>
        <v>39004.194473517644</v>
      </c>
      <c r="Q49" s="24">
        <f t="shared" si="12"/>
        <v>-7800.8388947035291</v>
      </c>
      <c r="R49" s="24">
        <f t="shared" si="13"/>
        <v>31203.355578814117</v>
      </c>
      <c r="S49" s="24">
        <f t="shared" si="14"/>
        <v>518755.78649778466</v>
      </c>
      <c r="T49" s="24">
        <f t="shared" si="4"/>
        <v>20271.356475901535</v>
      </c>
    </row>
    <row r="50" spans="2:20" x14ac:dyDescent="0.25">
      <c r="B50">
        <f t="shared" si="23"/>
        <v>61</v>
      </c>
      <c r="C50" s="24">
        <f t="shared" si="24"/>
        <v>1023062.812972263</v>
      </c>
      <c r="D50" s="24">
        <f t="shared" si="6"/>
        <v>518755.78649778466</v>
      </c>
      <c r="F50" s="24">
        <f t="shared" si="15"/>
        <v>1044347.7372719595</v>
      </c>
      <c r="G50" s="24">
        <f t="shared" si="16"/>
        <v>83547.818981756762</v>
      </c>
      <c r="H50" s="24">
        <f t="shared" si="17"/>
        <v>-16709.563796351355</v>
      </c>
      <c r="I50" s="24">
        <f t="shared" si="18"/>
        <v>1111185.9924573649</v>
      </c>
      <c r="K50" s="18">
        <f t="shared" si="19"/>
        <v>38</v>
      </c>
      <c r="L50" s="17">
        <f t="shared" si="20"/>
        <v>212849.24299696612</v>
      </c>
      <c r="M50" s="17">
        <f t="shared" si="21"/>
        <v>21284.924299696613</v>
      </c>
      <c r="O50" s="24">
        <f t="shared" si="10"/>
        <v>540040.71079748124</v>
      </c>
      <c r="P50" s="24">
        <f t="shared" si="11"/>
        <v>43203.256863798502</v>
      </c>
      <c r="Q50" s="24">
        <f t="shared" si="12"/>
        <v>-8640.6513727597012</v>
      </c>
      <c r="R50" s="24">
        <f t="shared" si="13"/>
        <v>34562.605491038805</v>
      </c>
      <c r="S50" s="24">
        <f t="shared" si="14"/>
        <v>574603.31628852</v>
      </c>
      <c r="T50" s="24">
        <f t="shared" si="4"/>
        <v>21284.924299696613</v>
      </c>
    </row>
    <row r="51" spans="2:20" x14ac:dyDescent="0.25">
      <c r="B51">
        <f t="shared" si="23"/>
        <v>62</v>
      </c>
      <c r="C51" s="24">
        <f t="shared" si="24"/>
        <v>1111185.9924573649</v>
      </c>
      <c r="D51" s="24">
        <f t="shared" si="6"/>
        <v>574603.31628852</v>
      </c>
      <c r="F51" s="24">
        <f t="shared" si="15"/>
        <v>1133535.1629720463</v>
      </c>
      <c r="G51" s="24">
        <f t="shared" si="16"/>
        <v>90682.813037763699</v>
      </c>
      <c r="H51" s="24">
        <f t="shared" si="17"/>
        <v>-18136.56260755274</v>
      </c>
      <c r="I51" s="24">
        <f t="shared" si="18"/>
        <v>1206081.413402257</v>
      </c>
      <c r="K51" s="18">
        <f t="shared" si="19"/>
        <v>39</v>
      </c>
      <c r="L51" s="17">
        <f t="shared" si="20"/>
        <v>223491.70514681443</v>
      </c>
      <c r="M51" s="17">
        <f t="shared" si="21"/>
        <v>22349.170514681446</v>
      </c>
      <c r="O51" s="24">
        <f t="shared" si="10"/>
        <v>596952.48680320149</v>
      </c>
      <c r="P51" s="24">
        <f t="shared" si="11"/>
        <v>47756.198944256117</v>
      </c>
      <c r="Q51" s="24">
        <f t="shared" si="12"/>
        <v>-9551.2397888512241</v>
      </c>
      <c r="R51" s="24">
        <f t="shared" si="13"/>
        <v>38204.959155404897</v>
      </c>
      <c r="S51" s="24">
        <f t="shared" si="14"/>
        <v>635157.44595860643</v>
      </c>
      <c r="T51" s="24">
        <f t="shared" si="4"/>
        <v>22349.170514681446</v>
      </c>
    </row>
    <row r="52" spans="2:20" x14ac:dyDescent="0.25">
      <c r="B52">
        <f t="shared" si="23"/>
        <v>63</v>
      </c>
      <c r="C52" s="24">
        <f t="shared" si="24"/>
        <v>1206081.413402257</v>
      </c>
      <c r="D52" s="24">
        <f t="shared" si="6"/>
        <v>635157.44595860643</v>
      </c>
      <c r="F52" s="24">
        <f t="shared" ref="F52:F59" si="25">IF(B52="","",($F$13*(1+$C$7)^(B52-$B$13))+I51)</f>
        <v>1229548.0424426724</v>
      </c>
      <c r="G52" s="24">
        <f t="shared" ref="G52:G59" si="26">IF(B52="","",F52*$C$5)</f>
        <v>98363.843395413802</v>
      </c>
      <c r="H52" s="24">
        <f t="shared" ref="H52:H59" si="27">IF(B52="","",G52*-$C$6)</f>
        <v>-19672.768679082761</v>
      </c>
      <c r="I52" s="24">
        <f t="shared" ref="I52:I59" si="28">IF(B52="","",F52+G52+H52)</f>
        <v>1308239.1171590034</v>
      </c>
      <c r="K52" s="18">
        <f t="shared" ref="K52:K59" si="29">IF(B52="","",K51+1)</f>
        <v>40</v>
      </c>
      <c r="L52" s="17">
        <f t="shared" ref="L52:L59" si="30">IF(B52="","",L51*(1+$C$7)^(B52-B51))</f>
        <v>234666.29040415515</v>
      </c>
      <c r="M52" s="17">
        <f t="shared" ref="M52:M59" si="31">IF(B52="","",L52*$C$4)</f>
        <v>23466.629040415515</v>
      </c>
      <c r="O52" s="24">
        <f t="shared" si="10"/>
        <v>658624.07499902195</v>
      </c>
      <c r="P52" s="24">
        <f t="shared" si="11"/>
        <v>52689.925999921754</v>
      </c>
      <c r="Q52" s="24">
        <f t="shared" si="12"/>
        <v>-10537.985199984352</v>
      </c>
      <c r="R52" s="24">
        <f t="shared" si="13"/>
        <v>42151.940799937402</v>
      </c>
      <c r="S52" s="24">
        <f t="shared" si="14"/>
        <v>700776.0157989593</v>
      </c>
      <c r="T52" s="24">
        <f t="shared" si="4"/>
        <v>23466.629040415515</v>
      </c>
    </row>
    <row r="53" spans="2:20" x14ac:dyDescent="0.25">
      <c r="B53">
        <f t="shared" si="23"/>
        <v>64</v>
      </c>
      <c r="C53" s="24">
        <f t="shared" si="24"/>
        <v>1308239.1171590034</v>
      </c>
      <c r="D53" s="24">
        <f t="shared" si="6"/>
        <v>700776.0157989593</v>
      </c>
      <c r="F53" s="24">
        <f t="shared" si="25"/>
        <v>1332879.0776514397</v>
      </c>
      <c r="G53" s="24">
        <f t="shared" si="26"/>
        <v>106630.32621211518</v>
      </c>
      <c r="H53" s="24">
        <f t="shared" si="27"/>
        <v>-21326.065242423036</v>
      </c>
      <c r="I53" s="24">
        <f t="shared" si="28"/>
        <v>1418183.3386211318</v>
      </c>
      <c r="K53" s="18">
        <f t="shared" si="29"/>
        <v>41</v>
      </c>
      <c r="L53" s="17">
        <f t="shared" si="30"/>
        <v>246399.60492436291</v>
      </c>
      <c r="M53" s="17">
        <f t="shared" si="31"/>
        <v>24639.960492436294</v>
      </c>
      <c r="O53" s="24">
        <f t="shared" si="10"/>
        <v>725415.97629139561</v>
      </c>
      <c r="P53" s="24">
        <f t="shared" si="11"/>
        <v>58033.278103311648</v>
      </c>
      <c r="Q53" s="24">
        <f t="shared" si="12"/>
        <v>-11606.65562066233</v>
      </c>
      <c r="R53" s="24">
        <f t="shared" si="13"/>
        <v>46426.62248264932</v>
      </c>
      <c r="S53" s="24">
        <f t="shared" si="14"/>
        <v>771842.59877404489</v>
      </c>
      <c r="T53" s="24">
        <f t="shared" si="4"/>
        <v>24639.960492436294</v>
      </c>
    </row>
    <row r="54" spans="2:20" x14ac:dyDescent="0.25">
      <c r="B54">
        <f t="shared" si="23"/>
        <v>65</v>
      </c>
      <c r="C54" s="24">
        <f t="shared" si="24"/>
        <v>1418183.3386211318</v>
      </c>
      <c r="D54" s="24">
        <f t="shared" si="6"/>
        <v>771842.59877404489</v>
      </c>
      <c r="F54" s="24">
        <f t="shared" si="25"/>
        <v>1444055.2971381899</v>
      </c>
      <c r="G54" s="24">
        <f t="shared" si="26"/>
        <v>115524.4237710552</v>
      </c>
      <c r="H54" s="24">
        <f t="shared" si="27"/>
        <v>-23104.884754211042</v>
      </c>
      <c r="I54" s="24">
        <f t="shared" si="28"/>
        <v>1536474.8361550341</v>
      </c>
      <c r="K54" s="18">
        <f t="shared" si="29"/>
        <v>42</v>
      </c>
      <c r="L54" s="17">
        <f t="shared" si="30"/>
        <v>258719.58517058106</v>
      </c>
      <c r="M54" s="17">
        <f t="shared" si="31"/>
        <v>25871.958517058109</v>
      </c>
      <c r="O54" s="24">
        <f t="shared" si="10"/>
        <v>797714.55729110294</v>
      </c>
      <c r="P54" s="24">
        <f t="shared" si="11"/>
        <v>63817.164583288235</v>
      </c>
      <c r="Q54" s="24">
        <f t="shared" si="12"/>
        <v>-12763.432916657648</v>
      </c>
      <c r="R54" s="24">
        <f t="shared" si="13"/>
        <v>51053.731666630585</v>
      </c>
      <c r="S54" s="24">
        <f t="shared" si="14"/>
        <v>848768.28895773354</v>
      </c>
      <c r="T54" s="24">
        <f t="shared" si="4"/>
        <v>25871.958517058109</v>
      </c>
    </row>
    <row r="55" spans="2:20" x14ac:dyDescent="0.25">
      <c r="B55">
        <f t="shared" si="23"/>
        <v>66</v>
      </c>
      <c r="C55" s="24">
        <f t="shared" si="24"/>
        <v>1536474.8361550341</v>
      </c>
      <c r="D55" s="24">
        <f t="shared" si="6"/>
        <v>848768.28895773354</v>
      </c>
      <c r="F55" s="24">
        <f t="shared" si="25"/>
        <v>1563640.3925979452</v>
      </c>
      <c r="G55" s="24">
        <f t="shared" si="26"/>
        <v>125091.23140783561</v>
      </c>
      <c r="H55" s="24">
        <f t="shared" si="27"/>
        <v>-25018.246281567124</v>
      </c>
      <c r="I55" s="24">
        <f t="shared" si="28"/>
        <v>1663713.3777242138</v>
      </c>
      <c r="K55" s="18">
        <f t="shared" si="29"/>
        <v>43</v>
      </c>
      <c r="L55" s="17">
        <f t="shared" si="30"/>
        <v>271655.56442911015</v>
      </c>
      <c r="M55" s="17">
        <f t="shared" si="31"/>
        <v>27165.556442911016</v>
      </c>
      <c r="O55" s="24">
        <f t="shared" si="10"/>
        <v>875933.84540064458</v>
      </c>
      <c r="P55" s="24">
        <f t="shared" si="11"/>
        <v>70074.707632051563</v>
      </c>
      <c r="Q55" s="24">
        <f t="shared" si="12"/>
        <v>-14014.941526410314</v>
      </c>
      <c r="R55" s="24">
        <f t="shared" si="13"/>
        <v>56059.766105641247</v>
      </c>
      <c r="S55" s="24">
        <f t="shared" si="14"/>
        <v>931993.61150628584</v>
      </c>
      <c r="T55" s="24">
        <f t="shared" si="4"/>
        <v>27165.556442911016</v>
      </c>
    </row>
    <row r="56" spans="2:20" x14ac:dyDescent="0.25">
      <c r="B56">
        <f t="shared" si="23"/>
        <v>67</v>
      </c>
      <c r="C56" s="24">
        <f t="shared" si="24"/>
        <v>1663713.3777242138</v>
      </c>
      <c r="D56" s="24">
        <f t="shared" si="6"/>
        <v>931993.61150628584</v>
      </c>
      <c r="F56" s="24">
        <f t="shared" si="25"/>
        <v>1692237.2119892703</v>
      </c>
      <c r="G56" s="24">
        <f t="shared" si="26"/>
        <v>135378.97695914161</v>
      </c>
      <c r="H56" s="24">
        <f t="shared" si="27"/>
        <v>-27075.795391828324</v>
      </c>
      <c r="I56" s="24">
        <f t="shared" si="28"/>
        <v>1800540.3935565837</v>
      </c>
      <c r="K56" s="18">
        <f t="shared" si="29"/>
        <v>44</v>
      </c>
      <c r="L56" s="17">
        <f t="shared" si="30"/>
        <v>285238.34265056567</v>
      </c>
      <c r="M56" s="17">
        <f t="shared" si="31"/>
        <v>28523.834265056568</v>
      </c>
      <c r="O56" s="24">
        <f t="shared" si="10"/>
        <v>960517.44577134238</v>
      </c>
      <c r="P56" s="24">
        <f t="shared" si="11"/>
        <v>76841.395661707385</v>
      </c>
      <c r="Q56" s="24">
        <f t="shared" si="12"/>
        <v>-15368.279132341479</v>
      </c>
      <c r="R56" s="24">
        <f t="shared" si="13"/>
        <v>61473.116529365907</v>
      </c>
      <c r="S56" s="24">
        <f t="shared" si="14"/>
        <v>1021990.5623007083</v>
      </c>
      <c r="T56" s="24">
        <f t="shared" si="4"/>
        <v>28523.834265056568</v>
      </c>
    </row>
    <row r="57" spans="2:20" x14ac:dyDescent="0.25">
      <c r="B57">
        <f t="shared" si="23"/>
        <v>68</v>
      </c>
      <c r="C57" s="24">
        <f t="shared" si="24"/>
        <v>1800540.3935565837</v>
      </c>
      <c r="D57" s="24">
        <f t="shared" si="6"/>
        <v>1021990.5623007083</v>
      </c>
      <c r="F57" s="24">
        <f t="shared" si="25"/>
        <v>1830490.419534893</v>
      </c>
      <c r="G57" s="24">
        <f t="shared" si="26"/>
        <v>146439.23356279146</v>
      </c>
      <c r="H57" s="24">
        <f t="shared" si="27"/>
        <v>-29287.846712558294</v>
      </c>
      <c r="I57" s="24">
        <f t="shared" si="28"/>
        <v>1947641.8063851262</v>
      </c>
      <c r="K57" s="18">
        <f t="shared" si="29"/>
        <v>45</v>
      </c>
      <c r="L57" s="17">
        <f t="shared" si="30"/>
        <v>299500.25978309399</v>
      </c>
      <c r="M57" s="17">
        <f t="shared" si="31"/>
        <v>29950.025978309401</v>
      </c>
      <c r="O57" s="24">
        <f t="shared" si="10"/>
        <v>1051940.5882790177</v>
      </c>
      <c r="P57" s="24">
        <f t="shared" si="11"/>
        <v>84155.247062321418</v>
      </c>
      <c r="Q57" s="24">
        <f t="shared" si="12"/>
        <v>-16831.049412464283</v>
      </c>
      <c r="R57" s="24">
        <f t="shared" si="13"/>
        <v>67324.197649857131</v>
      </c>
      <c r="S57" s="24">
        <f t="shared" si="14"/>
        <v>1119264.7859288747</v>
      </c>
      <c r="T57" s="24">
        <f t="shared" si="4"/>
        <v>29950.025978309401</v>
      </c>
    </row>
    <row r="58" spans="2:20" x14ac:dyDescent="0.25">
      <c r="B58">
        <f t="shared" si="23"/>
        <v>69</v>
      </c>
      <c r="C58" s="24">
        <f t="shared" si="24"/>
        <v>1947641.8063851262</v>
      </c>
      <c r="D58" s="24">
        <f t="shared" si="6"/>
        <v>1119264.7859288747</v>
      </c>
      <c r="F58" s="24">
        <f t="shared" si="25"/>
        <v>1979089.3336623511</v>
      </c>
      <c r="G58" s="24">
        <f t="shared" si="26"/>
        <v>158327.14669298808</v>
      </c>
      <c r="H58" s="24">
        <f t="shared" si="27"/>
        <v>-31665.42933859762</v>
      </c>
      <c r="I58" s="24">
        <f t="shared" si="28"/>
        <v>2105751.0510167414</v>
      </c>
      <c r="K58" s="18">
        <f t="shared" si="29"/>
        <v>46</v>
      </c>
      <c r="L58" s="17">
        <f t="shared" si="30"/>
        <v>314475.27277224872</v>
      </c>
      <c r="M58" s="17">
        <f t="shared" si="31"/>
        <v>31447.527277224872</v>
      </c>
      <c r="O58" s="24">
        <f t="shared" si="10"/>
        <v>1150712.3132060997</v>
      </c>
      <c r="P58" s="24">
        <f t="shared" si="11"/>
        <v>92056.985056487974</v>
      </c>
      <c r="Q58" s="24">
        <f t="shared" si="12"/>
        <v>-18411.397011297595</v>
      </c>
      <c r="R58" s="24">
        <f t="shared" si="13"/>
        <v>73645.588045190379</v>
      </c>
      <c r="S58" s="24">
        <f t="shared" si="14"/>
        <v>1224357.90125129</v>
      </c>
      <c r="T58" s="24">
        <f t="shared" si="4"/>
        <v>31447.527277224872</v>
      </c>
    </row>
    <row r="59" spans="2:20" x14ac:dyDescent="0.25">
      <c r="B59">
        <f t="shared" si="23"/>
        <v>70</v>
      </c>
      <c r="C59" s="24">
        <f t="shared" si="24"/>
        <v>2105751.0510167414</v>
      </c>
      <c r="D59" s="24">
        <f t="shared" si="6"/>
        <v>1224357.90125129</v>
      </c>
      <c r="F59" s="24">
        <f t="shared" si="25"/>
        <v>2138770.9546578275</v>
      </c>
      <c r="G59" s="24">
        <f t="shared" si="26"/>
        <v>171101.67637262621</v>
      </c>
      <c r="H59" s="24">
        <f t="shared" si="27"/>
        <v>-34220.335274525241</v>
      </c>
      <c r="I59" s="24">
        <f t="shared" si="28"/>
        <v>2275652.2957559284</v>
      </c>
      <c r="K59" s="18">
        <f t="shared" si="29"/>
        <v>47</v>
      </c>
      <c r="L59" s="17">
        <f t="shared" si="30"/>
        <v>330199.03641086118</v>
      </c>
      <c r="M59" s="17">
        <f t="shared" si="31"/>
        <v>33019.903641086123</v>
      </c>
      <c r="O59" s="24">
        <f t="shared" si="10"/>
        <v>1257377.8048923761</v>
      </c>
      <c r="P59" s="24">
        <f t="shared" si="11"/>
        <v>100590.22439139009</v>
      </c>
      <c r="Q59" s="24">
        <f t="shared" si="12"/>
        <v>-20118.044878278019</v>
      </c>
      <c r="R59" s="24">
        <f t="shared" si="13"/>
        <v>80472.179513112074</v>
      </c>
      <c r="S59" s="24">
        <f t="shared" si="14"/>
        <v>1337849.9844054882</v>
      </c>
      <c r="T59" s="24">
        <f t="shared" si="4"/>
        <v>33019.903641086123</v>
      </c>
    </row>
    <row r="60" spans="2:20" x14ac:dyDescent="0.25">
      <c r="B60" t="str">
        <f t="shared" si="23"/>
        <v/>
      </c>
      <c r="C60" s="24" t="str">
        <f t="shared" ref="C60:C66" si="32">IF(B60="","",I59)</f>
        <v/>
      </c>
      <c r="D60" s="24" t="str">
        <f t="shared" ref="D60:D66" si="33">IF(OR(B60="",B60&lt;$C$10),"",S59)</f>
        <v/>
      </c>
      <c r="F60" s="24" t="str">
        <f t="shared" ref="F60:F66" si="34">IF(B60="","",($F$13*(1+$C$7)^(B60-$B$13))+I59)</f>
        <v/>
      </c>
      <c r="G60" s="24" t="str">
        <f t="shared" ref="G60:G66" si="35">IF(B60="","",F60*$C$5)</f>
        <v/>
      </c>
      <c r="H60" s="24" t="str">
        <f t="shared" ref="H60:H66" si="36">IF(B60="","",G60*-$C$6)</f>
        <v/>
      </c>
      <c r="I60" s="24" t="str">
        <f t="shared" ref="I60:I66" si="37">IF(B60="","",F60+G60+H60)</f>
        <v/>
      </c>
      <c r="K60" s="18" t="str">
        <f t="shared" ref="K60:K66" si="38">IF(B60="","",K59+1)</f>
        <v/>
      </c>
      <c r="L60" s="17" t="str">
        <f t="shared" ref="L60:L66" si="39">IF(B60="","",L59*(1+$C$7)^(B60-B59))</f>
        <v/>
      </c>
      <c r="M60" s="17" t="str">
        <f t="shared" ref="M60:M66" si="40">IF(B60="","",L60*$C$4)</f>
        <v/>
      </c>
      <c r="O60" s="24" t="e">
        <f t="shared" ref="O60:O66" si="41">IF($C$10&gt;B60,0,M60+S59)</f>
        <v>#VALUE!</v>
      </c>
      <c r="P60" s="24" t="e">
        <f t="shared" ref="P60:P66" si="42">O60*$C$5</f>
        <v>#VALUE!</v>
      </c>
      <c r="Q60" s="24" t="e">
        <f t="shared" ref="Q60:Q66" si="43">-P60*$C$6</f>
        <v>#VALUE!</v>
      </c>
      <c r="R60" s="24" t="e">
        <f t="shared" ref="R60:R66" si="44">P60+Q60</f>
        <v>#VALUE!</v>
      </c>
      <c r="S60" s="24">
        <f t="shared" ref="S60:S66" si="45">IF(ISERROR(O60+R60),0,O60+R60)</f>
        <v>0</v>
      </c>
      <c r="T60" s="24" t="str">
        <f t="shared" ref="T60:T66" si="46">IF($C$10&gt;B60,0,M60)</f>
        <v/>
      </c>
    </row>
    <row r="61" spans="2:20" x14ac:dyDescent="0.25">
      <c r="B61" t="str">
        <f t="shared" si="23"/>
        <v/>
      </c>
      <c r="C61" s="24" t="str">
        <f t="shared" si="32"/>
        <v/>
      </c>
      <c r="D61" s="24" t="str">
        <f t="shared" si="33"/>
        <v/>
      </c>
      <c r="F61" s="24" t="str">
        <f t="shared" si="34"/>
        <v/>
      </c>
      <c r="G61" s="24" t="str">
        <f t="shared" si="35"/>
        <v/>
      </c>
      <c r="H61" s="24" t="str">
        <f t="shared" si="36"/>
        <v/>
      </c>
      <c r="I61" s="24" t="str">
        <f t="shared" si="37"/>
        <v/>
      </c>
      <c r="K61" s="18" t="str">
        <f t="shared" si="38"/>
        <v/>
      </c>
      <c r="L61" s="17" t="str">
        <f t="shared" si="39"/>
        <v/>
      </c>
      <c r="M61" s="17" t="str">
        <f t="shared" si="40"/>
        <v/>
      </c>
      <c r="O61" s="24" t="e">
        <f t="shared" si="41"/>
        <v>#VALUE!</v>
      </c>
      <c r="P61" s="24" t="e">
        <f t="shared" si="42"/>
        <v>#VALUE!</v>
      </c>
      <c r="Q61" s="24" t="e">
        <f t="shared" si="43"/>
        <v>#VALUE!</v>
      </c>
      <c r="R61" s="24" t="e">
        <f t="shared" si="44"/>
        <v>#VALUE!</v>
      </c>
      <c r="S61" s="24">
        <f t="shared" si="45"/>
        <v>0</v>
      </c>
      <c r="T61" s="24" t="str">
        <f t="shared" si="46"/>
        <v/>
      </c>
    </row>
    <row r="62" spans="2:20" x14ac:dyDescent="0.25">
      <c r="B62" t="str">
        <f t="shared" si="23"/>
        <v/>
      </c>
      <c r="C62" s="24" t="str">
        <f t="shared" si="32"/>
        <v/>
      </c>
      <c r="D62" s="24" t="str">
        <f t="shared" si="33"/>
        <v/>
      </c>
      <c r="F62" s="24" t="str">
        <f t="shared" si="34"/>
        <v/>
      </c>
      <c r="G62" s="24" t="str">
        <f t="shared" si="35"/>
        <v/>
      </c>
      <c r="H62" s="24" t="str">
        <f t="shared" si="36"/>
        <v/>
      </c>
      <c r="I62" s="24" t="str">
        <f t="shared" si="37"/>
        <v/>
      </c>
      <c r="K62" s="18" t="str">
        <f t="shared" si="38"/>
        <v/>
      </c>
      <c r="L62" s="17" t="str">
        <f t="shared" si="39"/>
        <v/>
      </c>
      <c r="M62" s="17" t="str">
        <f t="shared" si="40"/>
        <v/>
      </c>
      <c r="O62" s="24" t="e">
        <f t="shared" si="41"/>
        <v>#VALUE!</v>
      </c>
      <c r="P62" s="24" t="e">
        <f t="shared" si="42"/>
        <v>#VALUE!</v>
      </c>
      <c r="Q62" s="24" t="e">
        <f t="shared" si="43"/>
        <v>#VALUE!</v>
      </c>
      <c r="R62" s="24" t="e">
        <f t="shared" si="44"/>
        <v>#VALUE!</v>
      </c>
      <c r="S62" s="24">
        <f t="shared" si="45"/>
        <v>0</v>
      </c>
      <c r="T62" s="24" t="str">
        <f t="shared" si="46"/>
        <v/>
      </c>
    </row>
    <row r="63" spans="2:20" x14ac:dyDescent="0.25">
      <c r="B63" t="str">
        <f t="shared" si="23"/>
        <v/>
      </c>
      <c r="C63" s="24" t="str">
        <f t="shared" si="32"/>
        <v/>
      </c>
      <c r="D63" s="24" t="str">
        <f t="shared" si="33"/>
        <v/>
      </c>
      <c r="F63" s="24" t="str">
        <f t="shared" si="34"/>
        <v/>
      </c>
      <c r="G63" s="24" t="str">
        <f t="shared" si="35"/>
        <v/>
      </c>
      <c r="H63" s="24" t="str">
        <f t="shared" si="36"/>
        <v/>
      </c>
      <c r="I63" s="24" t="str">
        <f t="shared" si="37"/>
        <v/>
      </c>
      <c r="K63" s="18" t="str">
        <f t="shared" si="38"/>
        <v/>
      </c>
      <c r="L63" s="17" t="str">
        <f t="shared" si="39"/>
        <v/>
      </c>
      <c r="M63" s="17" t="str">
        <f t="shared" si="40"/>
        <v/>
      </c>
      <c r="O63" s="24" t="e">
        <f t="shared" si="41"/>
        <v>#VALUE!</v>
      </c>
      <c r="P63" s="24" t="e">
        <f t="shared" si="42"/>
        <v>#VALUE!</v>
      </c>
      <c r="Q63" s="24" t="e">
        <f t="shared" si="43"/>
        <v>#VALUE!</v>
      </c>
      <c r="R63" s="24" t="e">
        <f t="shared" si="44"/>
        <v>#VALUE!</v>
      </c>
      <c r="S63" s="24">
        <f t="shared" si="45"/>
        <v>0</v>
      </c>
      <c r="T63" s="24" t="str">
        <f t="shared" si="46"/>
        <v/>
      </c>
    </row>
    <row r="64" spans="2:20" x14ac:dyDescent="0.25">
      <c r="B64" t="str">
        <f t="shared" si="23"/>
        <v/>
      </c>
      <c r="C64" s="24" t="str">
        <f t="shared" si="32"/>
        <v/>
      </c>
      <c r="D64" s="24" t="str">
        <f t="shared" si="33"/>
        <v/>
      </c>
      <c r="F64" s="24" t="str">
        <f t="shared" si="34"/>
        <v/>
      </c>
      <c r="G64" s="24" t="str">
        <f t="shared" si="35"/>
        <v/>
      </c>
      <c r="H64" s="24" t="str">
        <f t="shared" si="36"/>
        <v/>
      </c>
      <c r="I64" s="24" t="str">
        <f t="shared" si="37"/>
        <v/>
      </c>
      <c r="K64" s="18" t="str">
        <f t="shared" si="38"/>
        <v/>
      </c>
      <c r="L64" s="17" t="str">
        <f t="shared" si="39"/>
        <v/>
      </c>
      <c r="M64" s="17" t="str">
        <f t="shared" si="40"/>
        <v/>
      </c>
      <c r="O64" s="24" t="e">
        <f t="shared" si="41"/>
        <v>#VALUE!</v>
      </c>
      <c r="P64" s="24" t="e">
        <f t="shared" si="42"/>
        <v>#VALUE!</v>
      </c>
      <c r="Q64" s="24" t="e">
        <f t="shared" si="43"/>
        <v>#VALUE!</v>
      </c>
      <c r="R64" s="24" t="e">
        <f t="shared" si="44"/>
        <v>#VALUE!</v>
      </c>
      <c r="S64" s="24">
        <f t="shared" si="45"/>
        <v>0</v>
      </c>
      <c r="T64" s="24" t="str">
        <f t="shared" si="46"/>
        <v/>
      </c>
    </row>
    <row r="65" spans="2:20" x14ac:dyDescent="0.25">
      <c r="B65" t="str">
        <f t="shared" si="23"/>
        <v/>
      </c>
      <c r="C65" s="24" t="str">
        <f t="shared" si="32"/>
        <v/>
      </c>
      <c r="D65" s="24" t="str">
        <f t="shared" si="33"/>
        <v/>
      </c>
      <c r="F65" s="24" t="str">
        <f t="shared" si="34"/>
        <v/>
      </c>
      <c r="G65" s="24" t="str">
        <f t="shared" si="35"/>
        <v/>
      </c>
      <c r="H65" s="24" t="str">
        <f t="shared" si="36"/>
        <v/>
      </c>
      <c r="I65" s="24" t="str">
        <f t="shared" si="37"/>
        <v/>
      </c>
      <c r="K65" s="18" t="str">
        <f t="shared" si="38"/>
        <v/>
      </c>
      <c r="L65" s="17" t="str">
        <f t="shared" si="39"/>
        <v/>
      </c>
      <c r="M65" s="17" t="str">
        <f t="shared" si="40"/>
        <v/>
      </c>
      <c r="O65" s="24" t="e">
        <f t="shared" si="41"/>
        <v>#VALUE!</v>
      </c>
      <c r="P65" s="24" t="e">
        <f t="shared" si="42"/>
        <v>#VALUE!</v>
      </c>
      <c r="Q65" s="24" t="e">
        <f t="shared" si="43"/>
        <v>#VALUE!</v>
      </c>
      <c r="R65" s="24" t="e">
        <f t="shared" si="44"/>
        <v>#VALUE!</v>
      </c>
      <c r="S65" s="24">
        <f t="shared" si="45"/>
        <v>0</v>
      </c>
      <c r="T65" s="24" t="str">
        <f t="shared" si="46"/>
        <v/>
      </c>
    </row>
    <row r="66" spans="2:20" x14ac:dyDescent="0.25">
      <c r="B66" t="str">
        <f t="shared" si="23"/>
        <v/>
      </c>
      <c r="C66" s="24" t="str">
        <f t="shared" si="32"/>
        <v/>
      </c>
      <c r="D66" s="24" t="str">
        <f t="shared" si="33"/>
        <v/>
      </c>
      <c r="F66" s="24" t="str">
        <f t="shared" si="34"/>
        <v/>
      </c>
      <c r="G66" s="24" t="str">
        <f t="shared" si="35"/>
        <v/>
      </c>
      <c r="H66" s="24" t="str">
        <f t="shared" si="36"/>
        <v/>
      </c>
      <c r="I66" s="24" t="str">
        <f t="shared" si="37"/>
        <v/>
      </c>
      <c r="K66" s="18" t="str">
        <f t="shared" si="38"/>
        <v/>
      </c>
      <c r="L66" s="17" t="str">
        <f t="shared" si="39"/>
        <v/>
      </c>
      <c r="M66" s="17" t="str">
        <f t="shared" si="40"/>
        <v/>
      </c>
      <c r="O66" s="24" t="e">
        <f t="shared" si="41"/>
        <v>#VALUE!</v>
      </c>
      <c r="P66" s="24" t="e">
        <f t="shared" si="42"/>
        <v>#VALUE!</v>
      </c>
      <c r="Q66" s="24" t="e">
        <f t="shared" si="43"/>
        <v>#VALUE!</v>
      </c>
      <c r="R66" s="24" t="e">
        <f t="shared" si="44"/>
        <v>#VALUE!</v>
      </c>
      <c r="S66" s="24">
        <f t="shared" si="45"/>
        <v>0</v>
      </c>
      <c r="T66" s="24" t="str">
        <f t="shared" si="46"/>
        <v/>
      </c>
    </row>
    <row r="67" spans="2:20" x14ac:dyDescent="0.25">
      <c r="B67" t="str">
        <f t="shared" si="23"/>
        <v/>
      </c>
    </row>
    <row r="81" spans="5:11" x14ac:dyDescent="0.25">
      <c r="E81" s="3"/>
      <c r="F81" s="32"/>
      <c r="G81" s="32"/>
      <c r="H81" s="32"/>
      <c r="I81" s="32"/>
      <c r="J81" s="32"/>
      <c r="K81" s="32"/>
    </row>
    <row r="82" spans="5:11" x14ac:dyDescent="0.25">
      <c r="J82"/>
      <c r="K82"/>
    </row>
  </sheetData>
  <sheetProtection sheet="1" objects="1" scenarios="1"/>
  <mergeCells count="3">
    <mergeCell ref="F11:I11"/>
    <mergeCell ref="C11:E11"/>
    <mergeCell ref="F81:K81"/>
  </mergeCells>
  <printOptions horizontalCentered="1"/>
  <pageMargins left="0.25" right="0.25" top="0.75" bottom="0.75" header="0.3" footer="0.3"/>
  <pageSetup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</dc:creator>
  <cp:lastModifiedBy>RAP</cp:lastModifiedBy>
  <cp:lastPrinted>2015-10-30T01:06:50Z</cp:lastPrinted>
  <dcterms:created xsi:type="dcterms:W3CDTF">2015-10-12T15:04:58Z</dcterms:created>
  <dcterms:modified xsi:type="dcterms:W3CDTF">2015-11-07T23:52:53Z</dcterms:modified>
</cp:coreProperties>
</file>